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0" windowWidth="20730" windowHeight="11085" tabRatio="788" activeTab="2"/>
  </bookViews>
  <sheets>
    <sheet name="Rashodi- plan-izvršenje" sheetId="2" r:id="rId1"/>
    <sheet name="Prihodi- plan-izvršenje" sheetId="21" r:id="rId2"/>
    <sheet name="JLS- zaduživanje" sheetId="26" r:id="rId3"/>
    <sheet name="Neizmirene obaveze JLS-staro" sheetId="22" state="hidden" r:id="rId4"/>
    <sheet name="Sheet1" sheetId="3" state="hidden" r:id="rId5"/>
    <sheet name="šifarnik Pg-Pa" sheetId="7" state="hidden" r:id="rId6"/>
    <sheet name="šifarnik K-izvor" sheetId="24" state="hidden" r:id="rId7"/>
    <sheet name="okruzi" sheetId="28" state="hidden" r:id="rId8"/>
    <sheet name="Šifarnik F-ja" sheetId="9" state="hidden" r:id="rId9"/>
    <sheet name="nbs-kurs" sheetId="29" state="hidden" r:id="rId10"/>
  </sheets>
  <externalReferences>
    <externalReference r:id="rId11"/>
  </externalReferences>
  <definedNames>
    <definedName name="_xlnm._FilterDatabase" localSheetId="1" hidden="1">'Prihodi- plan-izvršenje'!$A$7:$H$158</definedName>
    <definedName name="_xlnm._FilterDatabase" localSheetId="0" hidden="1">'Rashodi- plan-izvršenje'!$A$7:$Q$999</definedName>
    <definedName name="_xlnm._FilterDatabase" localSheetId="5" hidden="1">'šifarnik Pg-Pa'!$A$4:$I$87</definedName>
  </definedNames>
  <calcPr calcId="125725" calcMode="autoNoTable"/>
  <pivotCaches>
    <pivotCache cacheId="0" r:id="rId12"/>
    <pivotCache cacheId="1" r:id="rId13"/>
    <pivotCache cacheId="2" r:id="rId14"/>
  </pivotCaches>
</workbook>
</file>

<file path=xl/calcChain.xml><?xml version="1.0" encoding="utf-8"?>
<calcChain xmlns="http://schemas.openxmlformats.org/spreadsheetml/2006/main">
  <c r="K999" i="2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62" l="1"/>
  <c r="N110" i="7" l="1"/>
  <c r="N111"/>
  <c r="N112"/>
  <c r="N113"/>
  <c r="N114"/>
  <c r="N115"/>
  <c r="N116"/>
  <c r="N117"/>
  <c r="N118"/>
  <c r="N119"/>
  <c r="N109"/>
  <c r="L11" i="26" l="1"/>
  <c r="R11" s="1"/>
  <c r="K19" i="21" l="1"/>
  <c r="K18"/>
  <c r="K17"/>
  <c r="K16"/>
  <c r="K15"/>
  <c r="K14"/>
  <c r="K13"/>
  <c r="K12"/>
  <c r="K11"/>
  <c r="K10"/>
  <c r="K9"/>
  <c r="K8"/>
  <c r="AB999" i="2"/>
  <c r="AB998"/>
  <c r="AB997"/>
  <c r="AB996"/>
  <c r="AB995"/>
  <c r="AB994"/>
  <c r="AB993"/>
  <c r="AB992"/>
  <c r="AB991"/>
  <c r="AB990"/>
  <c r="AB989"/>
  <c r="AB988"/>
  <c r="AB987"/>
  <c r="AB986"/>
  <c r="AB985"/>
  <c r="AB984"/>
  <c r="AB983"/>
  <c r="AB982"/>
  <c r="AB981"/>
  <c r="AB980"/>
  <c r="AB979"/>
  <c r="AB978"/>
  <c r="AB977"/>
  <c r="AB976"/>
  <c r="AB975"/>
  <c r="AB974"/>
  <c r="AB973"/>
  <c r="AB972"/>
  <c r="AB971"/>
  <c r="AB970"/>
  <c r="AB969"/>
  <c r="AB968"/>
  <c r="AB967"/>
  <c r="AB966"/>
  <c r="AB965"/>
  <c r="AB964"/>
  <c r="AB963"/>
  <c r="AB962"/>
  <c r="AB961"/>
  <c r="AB960"/>
  <c r="AB959"/>
  <c r="AB958"/>
  <c r="AB957"/>
  <c r="AB956"/>
  <c r="AB955"/>
  <c r="AB954"/>
  <c r="AB953"/>
  <c r="AB952"/>
  <c r="AB951"/>
  <c r="AB950"/>
  <c r="AB949"/>
  <c r="AB948"/>
  <c r="AB947"/>
  <c r="AB946"/>
  <c r="AB945"/>
  <c r="AB944"/>
  <c r="AB943"/>
  <c r="AB942"/>
  <c r="AB941"/>
  <c r="AB940"/>
  <c r="AB939"/>
  <c r="AB938"/>
  <c r="AB937"/>
  <c r="AB936"/>
  <c r="AB935"/>
  <c r="AB934"/>
  <c r="AB933"/>
  <c r="AB932"/>
  <c r="AB931"/>
  <c r="AB930"/>
  <c r="AB929"/>
  <c r="AB928"/>
  <c r="AB927"/>
  <c r="AB926"/>
  <c r="AB925"/>
  <c r="AB924"/>
  <c r="AB923"/>
  <c r="AB922"/>
  <c r="AB921"/>
  <c r="AB920"/>
  <c r="AB919"/>
  <c r="AB918"/>
  <c r="AB917"/>
  <c r="AB916"/>
  <c r="AB915"/>
  <c r="AB914"/>
  <c r="AB913"/>
  <c r="AB912"/>
  <c r="AB911"/>
  <c r="AB910"/>
  <c r="AB909"/>
  <c r="AB908"/>
  <c r="AB907"/>
  <c r="AB906"/>
  <c r="AB905"/>
  <c r="AB904"/>
  <c r="AB903"/>
  <c r="AB902"/>
  <c r="AB901"/>
  <c r="AB900"/>
  <c r="AB899"/>
  <c r="AB898"/>
  <c r="AB897"/>
  <c r="AB896"/>
  <c r="AB895"/>
  <c r="AB894"/>
  <c r="AB893"/>
  <c r="AB892"/>
  <c r="AB891"/>
  <c r="AB890"/>
  <c r="AB889"/>
  <c r="AB888"/>
  <c r="AB887"/>
  <c r="AB886"/>
  <c r="AB885"/>
  <c r="AB884"/>
  <c r="AB883"/>
  <c r="AB882"/>
  <c r="AB881"/>
  <c r="AB880"/>
  <c r="AB879"/>
  <c r="AB878"/>
  <c r="AB877"/>
  <c r="AB876"/>
  <c r="AB875"/>
  <c r="AB874"/>
  <c r="AB873"/>
  <c r="AB872"/>
  <c r="AB871"/>
  <c r="AB870"/>
  <c r="AB869"/>
  <c r="AB868"/>
  <c r="AB867"/>
  <c r="AB866"/>
  <c r="AB865"/>
  <c r="AB864"/>
  <c r="AB863"/>
  <c r="AB862"/>
  <c r="AB861"/>
  <c r="AB860"/>
  <c r="AB859"/>
  <c r="AB858"/>
  <c r="AB857"/>
  <c r="AB856"/>
  <c r="AB855"/>
  <c r="AB854"/>
  <c r="AB853"/>
  <c r="AB852"/>
  <c r="AB851"/>
  <c r="AB850"/>
  <c r="AB849"/>
  <c r="AB848"/>
  <c r="AB847"/>
  <c r="AB846"/>
  <c r="AB845"/>
  <c r="AB844"/>
  <c r="AB843"/>
  <c r="AB842"/>
  <c r="AB841"/>
  <c r="AB840"/>
  <c r="AB839"/>
  <c r="AB838"/>
  <c r="AB837"/>
  <c r="AB836"/>
  <c r="AB835"/>
  <c r="AB834"/>
  <c r="AB833"/>
  <c r="AB832"/>
  <c r="AB831"/>
  <c r="AB830"/>
  <c r="AB829"/>
  <c r="AB828"/>
  <c r="AB827"/>
  <c r="AB826"/>
  <c r="AB825"/>
  <c r="AB824"/>
  <c r="AB823"/>
  <c r="AB822"/>
  <c r="AB821"/>
  <c r="AB820"/>
  <c r="AB819"/>
  <c r="AB818"/>
  <c r="AB817"/>
  <c r="AB816"/>
  <c r="AB815"/>
  <c r="AB814"/>
  <c r="AB813"/>
  <c r="AB812"/>
  <c r="AB811"/>
  <c r="AB810"/>
  <c r="AB809"/>
  <c r="AB808"/>
  <c r="AB807"/>
  <c r="AB806"/>
  <c r="AB805"/>
  <c r="AB804"/>
  <c r="AB803"/>
  <c r="AB802"/>
  <c r="AB801"/>
  <c r="AB800"/>
  <c r="AB799"/>
  <c r="AB798"/>
  <c r="AB797"/>
  <c r="AB796"/>
  <c r="AB795"/>
  <c r="AB794"/>
  <c r="AB793"/>
  <c r="AB792"/>
  <c r="AB791"/>
  <c r="AB790"/>
  <c r="AB789"/>
  <c r="AB788"/>
  <c r="AB787"/>
  <c r="AB786"/>
  <c r="AB785"/>
  <c r="AB784"/>
  <c r="AB783"/>
  <c r="AB782"/>
  <c r="AB781"/>
  <c r="AB780"/>
  <c r="AB779"/>
  <c r="AB778"/>
  <c r="AB777"/>
  <c r="AB776"/>
  <c r="AB775"/>
  <c r="AB774"/>
  <c r="AB773"/>
  <c r="AB772"/>
  <c r="AB771"/>
  <c r="AB770"/>
  <c r="AB769"/>
  <c r="AB768"/>
  <c r="AB767"/>
  <c r="AB766"/>
  <c r="AB765"/>
  <c r="AB764"/>
  <c r="AB763"/>
  <c r="AB762"/>
  <c r="AB761"/>
  <c r="AB760"/>
  <c r="AB759"/>
  <c r="AB758"/>
  <c r="AB757"/>
  <c r="AB756"/>
  <c r="AB755"/>
  <c r="AB754"/>
  <c r="AB753"/>
  <c r="AB752"/>
  <c r="AB751"/>
  <c r="AB750"/>
  <c r="AB749"/>
  <c r="AB748"/>
  <c r="AB747"/>
  <c r="AB746"/>
  <c r="AB745"/>
  <c r="AB744"/>
  <c r="AB743"/>
  <c r="AB742"/>
  <c r="AB741"/>
  <c r="AB740"/>
  <c r="AB739"/>
  <c r="AB738"/>
  <c r="AB737"/>
  <c r="AB736"/>
  <c r="AB735"/>
  <c r="AB734"/>
  <c r="AB733"/>
  <c r="AB732"/>
  <c r="AB731"/>
  <c r="AB730"/>
  <c r="AB729"/>
  <c r="AB728"/>
  <c r="AB727"/>
  <c r="AB726"/>
  <c r="AB725"/>
  <c r="AB724"/>
  <c r="AB723"/>
  <c r="AB722"/>
  <c r="AB721"/>
  <c r="AB720"/>
  <c r="AB719"/>
  <c r="AB718"/>
  <c r="AB717"/>
  <c r="AB716"/>
  <c r="AB715"/>
  <c r="AB714"/>
  <c r="AB713"/>
  <c r="AB712"/>
  <c r="AB711"/>
  <c r="AB710"/>
  <c r="AB709"/>
  <c r="AB708"/>
  <c r="AB707"/>
  <c r="AB706"/>
  <c r="AB705"/>
  <c r="AB704"/>
  <c r="AB703"/>
  <c r="AB702"/>
  <c r="AB701"/>
  <c r="AB700"/>
  <c r="AB699"/>
  <c r="AB698"/>
  <c r="AB697"/>
  <c r="AB696"/>
  <c r="AB695"/>
  <c r="AB694"/>
  <c r="AB693"/>
  <c r="AB692"/>
  <c r="AB691"/>
  <c r="AB690"/>
  <c r="AB689"/>
  <c r="AB688"/>
  <c r="AB687"/>
  <c r="AB686"/>
  <c r="AB685"/>
  <c r="AB684"/>
  <c r="AB683"/>
  <c r="AB682"/>
  <c r="AB681"/>
  <c r="AB680"/>
  <c r="AB679"/>
  <c r="AB678"/>
  <c r="AB677"/>
  <c r="AB676"/>
  <c r="AB675"/>
  <c r="AB674"/>
  <c r="AB673"/>
  <c r="AB672"/>
  <c r="AB671"/>
  <c r="AB670"/>
  <c r="AB669"/>
  <c r="AB668"/>
  <c r="AB667"/>
  <c r="AB666"/>
  <c r="AB665"/>
  <c r="AB664"/>
  <c r="AB663"/>
  <c r="AB662"/>
  <c r="AB661"/>
  <c r="AB660"/>
  <c r="AB659"/>
  <c r="AB658"/>
  <c r="AB657"/>
  <c r="AB656"/>
  <c r="AB655"/>
  <c r="AB654"/>
  <c r="AB653"/>
  <c r="AB652"/>
  <c r="AB651"/>
  <c r="AB650"/>
  <c r="AB649"/>
  <c r="AB648"/>
  <c r="AB647"/>
  <c r="AB646"/>
  <c r="AB645"/>
  <c r="AB644"/>
  <c r="AB643"/>
  <c r="AB642"/>
  <c r="AB641"/>
  <c r="AB640"/>
  <c r="AB639"/>
  <c r="AB638"/>
  <c r="AB637"/>
  <c r="AB636"/>
  <c r="AB635"/>
  <c r="AB634"/>
  <c r="AB633"/>
  <c r="AB632"/>
  <c r="AB631"/>
  <c r="AB630"/>
  <c r="AB629"/>
  <c r="AB628"/>
  <c r="AB627"/>
  <c r="AB626"/>
  <c r="AB625"/>
  <c r="AB624"/>
  <c r="AB623"/>
  <c r="AB622"/>
  <c r="AB621"/>
  <c r="AB620"/>
  <c r="AB619"/>
  <c r="AB618"/>
  <c r="AB617"/>
  <c r="AB616"/>
  <c r="AB615"/>
  <c r="AB614"/>
  <c r="AB613"/>
  <c r="AB612"/>
  <c r="AB611"/>
  <c r="AB610"/>
  <c r="AB609"/>
  <c r="AB608"/>
  <c r="AB607"/>
  <c r="AB606"/>
  <c r="AB605"/>
  <c r="AB604"/>
  <c r="AB603"/>
  <c r="AB602"/>
  <c r="AB601"/>
  <c r="AB600"/>
  <c r="AB599"/>
  <c r="AB598"/>
  <c r="AB597"/>
  <c r="AB596"/>
  <c r="AB595"/>
  <c r="AB594"/>
  <c r="AB593"/>
  <c r="AB592"/>
  <c r="AB591"/>
  <c r="AB590"/>
  <c r="AB589"/>
  <c r="AB588"/>
  <c r="AB587"/>
  <c r="AB586"/>
  <c r="AB585"/>
  <c r="AB584"/>
  <c r="AB583"/>
  <c r="AB582"/>
  <c r="AB581"/>
  <c r="AB580"/>
  <c r="AB579"/>
  <c r="AB578"/>
  <c r="AB577"/>
  <c r="AB576"/>
  <c r="AB575"/>
  <c r="AB574"/>
  <c r="AB573"/>
  <c r="AB572"/>
  <c r="AB571"/>
  <c r="AB570"/>
  <c r="AB569"/>
  <c r="AB568"/>
  <c r="AB567"/>
  <c r="AB566"/>
  <c r="AB565"/>
  <c r="AB564"/>
  <c r="AB563"/>
  <c r="AB562"/>
  <c r="AB561"/>
  <c r="AB560"/>
  <c r="AB559"/>
  <c r="AB558"/>
  <c r="AB557"/>
  <c r="AB556"/>
  <c r="AB555"/>
  <c r="AB554"/>
  <c r="AB553"/>
  <c r="AB552"/>
  <c r="AB551"/>
  <c r="AB550"/>
  <c r="AB549"/>
  <c r="AB548"/>
  <c r="AB547"/>
  <c r="AB546"/>
  <c r="AB545"/>
  <c r="AB544"/>
  <c r="AB543"/>
  <c r="AB542"/>
  <c r="AB541"/>
  <c r="AB540"/>
  <c r="AB539"/>
  <c r="AB538"/>
  <c r="AB537"/>
  <c r="AB536"/>
  <c r="AB535"/>
  <c r="AB534"/>
  <c r="AB533"/>
  <c r="AB532"/>
  <c r="AB531"/>
  <c r="AB530"/>
  <c r="AB529"/>
  <c r="AB528"/>
  <c r="AB527"/>
  <c r="AB526"/>
  <c r="AB525"/>
  <c r="AB524"/>
  <c r="AB523"/>
  <c r="AB522"/>
  <c r="AB521"/>
  <c r="AB520"/>
  <c r="AB519"/>
  <c r="AB518"/>
  <c r="AB517"/>
  <c r="AB516"/>
  <c r="AB515"/>
  <c r="AB514"/>
  <c r="AB513"/>
  <c r="AB512"/>
  <c r="AB511"/>
  <c r="AB510"/>
  <c r="AB509"/>
  <c r="AB508"/>
  <c r="AB507"/>
  <c r="AB506"/>
  <c r="AB505"/>
  <c r="AB504"/>
  <c r="AB503"/>
  <c r="AB502"/>
  <c r="AB501"/>
  <c r="AB500"/>
  <c r="AB499"/>
  <c r="AB498"/>
  <c r="AB497"/>
  <c r="AB496"/>
  <c r="AB495"/>
  <c r="AB494"/>
  <c r="AB493"/>
  <c r="AB492"/>
  <c r="AB491"/>
  <c r="AB490"/>
  <c r="AB489"/>
  <c r="AB488"/>
  <c r="AB487"/>
  <c r="AB486"/>
  <c r="AB485"/>
  <c r="AB484"/>
  <c r="AB483"/>
  <c r="AB482"/>
  <c r="AB481"/>
  <c r="AB480"/>
  <c r="AB479"/>
  <c r="AB478"/>
  <c r="AB477"/>
  <c r="AB476"/>
  <c r="AB475"/>
  <c r="AB474"/>
  <c r="AB473"/>
  <c r="AB472"/>
  <c r="AB471"/>
  <c r="AB470"/>
  <c r="AB469"/>
  <c r="AB468"/>
  <c r="AB467"/>
  <c r="AB466"/>
  <c r="AB465"/>
  <c r="AB464"/>
  <c r="AB463"/>
  <c r="AB462"/>
  <c r="AB461"/>
  <c r="AB460"/>
  <c r="AB459"/>
  <c r="AB458"/>
  <c r="AB457"/>
  <c r="AB456"/>
  <c r="AB455"/>
  <c r="AB454"/>
  <c r="AB453"/>
  <c r="AB452"/>
  <c r="AB451"/>
  <c r="AB450"/>
  <c r="AB449"/>
  <c r="AB448"/>
  <c r="AB447"/>
  <c r="AB446"/>
  <c r="AB445"/>
  <c r="AB444"/>
  <c r="AB443"/>
  <c r="AB442"/>
  <c r="AB441"/>
  <c r="AB440"/>
  <c r="AB439"/>
  <c r="AB438"/>
  <c r="AB437"/>
  <c r="AB436"/>
  <c r="AB435"/>
  <c r="AB434"/>
  <c r="AB433"/>
  <c r="AB432"/>
  <c r="AB431"/>
  <c r="AB430"/>
  <c r="AB429"/>
  <c r="AB428"/>
  <c r="AB427"/>
  <c r="AB426"/>
  <c r="AB425"/>
  <c r="AB424"/>
  <c r="AB423"/>
  <c r="AB422"/>
  <c r="AB421"/>
  <c r="AB420"/>
  <c r="AB419"/>
  <c r="AB418"/>
  <c r="AB417"/>
  <c r="AB416"/>
  <c r="AB415"/>
  <c r="AB414"/>
  <c r="AB413"/>
  <c r="AB412"/>
  <c r="AB411"/>
  <c r="AB410"/>
  <c r="AB409"/>
  <c r="AB408"/>
  <c r="AB407"/>
  <c r="AB406"/>
  <c r="AB405"/>
  <c r="AB404"/>
  <c r="AB403"/>
  <c r="AB402"/>
  <c r="AB401"/>
  <c r="AB400"/>
  <c r="AB399"/>
  <c r="AB398"/>
  <c r="AB397"/>
  <c r="AB396"/>
  <c r="AB395"/>
  <c r="AB394"/>
  <c r="AB393"/>
  <c r="AB392"/>
  <c r="AB391"/>
  <c r="AB390"/>
  <c r="AB389"/>
  <c r="AB388"/>
  <c r="AB387"/>
  <c r="AB386"/>
  <c r="AB385"/>
  <c r="AB384"/>
  <c r="AB383"/>
  <c r="AB382"/>
  <c r="AB381"/>
  <c r="AB380"/>
  <c r="AB379"/>
  <c r="AB378"/>
  <c r="AB377"/>
  <c r="AB376"/>
  <c r="AB375"/>
  <c r="AB374"/>
  <c r="AB373"/>
  <c r="AB372"/>
  <c r="AB371"/>
  <c r="AB370"/>
  <c r="AB369"/>
  <c r="AB368"/>
  <c r="AB367"/>
  <c r="AB366"/>
  <c r="AB365"/>
  <c r="AB364"/>
  <c r="AB363"/>
  <c r="AB362"/>
  <c r="AB361"/>
  <c r="AB360"/>
  <c r="AB359"/>
  <c r="AB358"/>
  <c r="AB357"/>
  <c r="AB356"/>
  <c r="AB355"/>
  <c r="AB354"/>
  <c r="AB353"/>
  <c r="AB352"/>
  <c r="AB351"/>
  <c r="AB350"/>
  <c r="AB349"/>
  <c r="AB348"/>
  <c r="AB347"/>
  <c r="AB346"/>
  <c r="AB345"/>
  <c r="AB344"/>
  <c r="AB343"/>
  <c r="AB342"/>
  <c r="AB341"/>
  <c r="AB340"/>
  <c r="AB339"/>
  <c r="AB338"/>
  <c r="AB337"/>
  <c r="AB336"/>
  <c r="AB335"/>
  <c r="AB334"/>
  <c r="AB333"/>
  <c r="AB332"/>
  <c r="AB331"/>
  <c r="AB330"/>
  <c r="AB329"/>
  <c r="AB328"/>
  <c r="AB327"/>
  <c r="AB326"/>
  <c r="AB325"/>
  <c r="AB324"/>
  <c r="AB323"/>
  <c r="AB322"/>
  <c r="AB321"/>
  <c r="AB320"/>
  <c r="AB319"/>
  <c r="AB318"/>
  <c r="AB317"/>
  <c r="AB316"/>
  <c r="AB315"/>
  <c r="AB314"/>
  <c r="AB313"/>
  <c r="AB312"/>
  <c r="AB311"/>
  <c r="AB310"/>
  <c r="AB309"/>
  <c r="AB308"/>
  <c r="AB307"/>
  <c r="AB306"/>
  <c r="AB305"/>
  <c r="AB304"/>
  <c r="AB303"/>
  <c r="AB302"/>
  <c r="AB301"/>
  <c r="AB300"/>
  <c r="AB299"/>
  <c r="AB298"/>
  <c r="AB297"/>
  <c r="AB296"/>
  <c r="AB295"/>
  <c r="AB294"/>
  <c r="AB293"/>
  <c r="AB292"/>
  <c r="AB291"/>
  <c r="AB290"/>
  <c r="AB289"/>
  <c r="AB288"/>
  <c r="AB287"/>
  <c r="I287"/>
  <c r="H287"/>
  <c r="I286"/>
  <c r="H286"/>
  <c r="I285"/>
  <c r="H285"/>
  <c r="I284"/>
  <c r="H284"/>
  <c r="I283"/>
  <c r="H283"/>
  <c r="I282"/>
  <c r="H282"/>
  <c r="I281"/>
  <c r="H281"/>
  <c r="I280"/>
  <c r="H280"/>
  <c r="I279"/>
  <c r="H279"/>
  <c r="I278"/>
  <c r="H278"/>
  <c r="I277"/>
  <c r="H277"/>
  <c r="I276"/>
  <c r="H276"/>
  <c r="I275"/>
  <c r="H275"/>
  <c r="I274"/>
  <c r="H274"/>
  <c r="I273"/>
  <c r="H273"/>
  <c r="I272"/>
  <c r="H272"/>
  <c r="I271"/>
  <c r="H271"/>
  <c r="I270"/>
  <c r="H270"/>
  <c r="I269"/>
  <c r="H269"/>
  <c r="I268"/>
  <c r="H268"/>
  <c r="I267"/>
  <c r="H267"/>
  <c r="I266"/>
  <c r="H266"/>
  <c r="I265"/>
  <c r="H265"/>
  <c r="I264"/>
  <c r="H264"/>
  <c r="I263"/>
  <c r="H263"/>
  <c r="I262"/>
  <c r="H262"/>
  <c r="I261"/>
  <c r="H261"/>
  <c r="I260"/>
  <c r="H260"/>
  <c r="I259"/>
  <c r="H259"/>
  <c r="I258"/>
  <c r="H258"/>
  <c r="I257"/>
  <c r="H257"/>
  <c r="I256"/>
  <c r="H256"/>
  <c r="I255"/>
  <c r="H255"/>
  <c r="I254"/>
  <c r="H254"/>
  <c r="I253"/>
  <c r="H253"/>
  <c r="I252"/>
  <c r="H252"/>
  <c r="I251"/>
  <c r="H251"/>
  <c r="I250"/>
  <c r="H250"/>
  <c r="I249"/>
  <c r="H249"/>
  <c r="I248"/>
  <c r="H248"/>
  <c r="I247"/>
  <c r="H247"/>
  <c r="I246"/>
  <c r="H246"/>
  <c r="I245"/>
  <c r="H245"/>
  <c r="I244"/>
  <c r="H244"/>
  <c r="I243"/>
  <c r="H243"/>
  <c r="I242"/>
  <c r="H242"/>
  <c r="I241"/>
  <c r="H241"/>
  <c r="I240"/>
  <c r="H240"/>
  <c r="I239"/>
  <c r="H239"/>
  <c r="I238"/>
  <c r="H238"/>
  <c r="I237"/>
  <c r="H237"/>
  <c r="I236"/>
  <c r="H236"/>
  <c r="I235"/>
  <c r="H235"/>
  <c r="I234"/>
  <c r="H234"/>
  <c r="I233"/>
  <c r="H233"/>
  <c r="I232"/>
  <c r="H232"/>
  <c r="I231"/>
  <c r="H231"/>
  <c r="I230"/>
  <c r="H230"/>
  <c r="I229"/>
  <c r="H229"/>
  <c r="I228"/>
  <c r="H228"/>
  <c r="I227"/>
  <c r="H227"/>
  <c r="I226"/>
  <c r="H226"/>
  <c r="I225"/>
  <c r="H225"/>
  <c r="I224"/>
  <c r="H224"/>
  <c r="I223"/>
  <c r="H223"/>
  <c r="I222"/>
  <c r="H222"/>
  <c r="I221"/>
  <c r="H221"/>
  <c r="I220"/>
  <c r="H220"/>
  <c r="I219"/>
  <c r="H219"/>
  <c r="I218"/>
  <c r="H218"/>
  <c r="I217"/>
  <c r="H217"/>
  <c r="I216"/>
  <c r="H216"/>
  <c r="I215"/>
  <c r="H215"/>
  <c r="I214"/>
  <c r="H214"/>
  <c r="I213"/>
  <c r="H213"/>
  <c r="I212"/>
  <c r="H212"/>
  <c r="I211"/>
  <c r="H211"/>
  <c r="I210"/>
  <c r="H210"/>
  <c r="I209"/>
  <c r="H209"/>
  <c r="I208"/>
  <c r="H208"/>
  <c r="I207"/>
  <c r="H207"/>
  <c r="I206"/>
  <c r="H206"/>
  <c r="I205"/>
  <c r="H205"/>
  <c r="I204"/>
  <c r="H204"/>
  <c r="I203"/>
  <c r="H203"/>
  <c r="I202"/>
  <c r="H202"/>
  <c r="I201"/>
  <c r="H201"/>
  <c r="I200"/>
  <c r="H200"/>
  <c r="I199"/>
  <c r="H199"/>
  <c r="I198"/>
  <c r="H198"/>
  <c r="I197"/>
  <c r="H197"/>
  <c r="I196"/>
  <c r="H196"/>
  <c r="I195"/>
  <c r="H195"/>
  <c r="I194"/>
  <c r="H194"/>
  <c r="I193"/>
  <c r="H193"/>
  <c r="I192"/>
  <c r="H192"/>
  <c r="I191"/>
  <c r="H191"/>
  <c r="I190"/>
  <c r="H190"/>
  <c r="I189"/>
  <c r="H189"/>
  <c r="I188"/>
  <c r="H188"/>
  <c r="I187"/>
  <c r="H187"/>
  <c r="I186"/>
  <c r="H186"/>
  <c r="I185"/>
  <c r="H185"/>
  <c r="I184"/>
  <c r="H184"/>
  <c r="I183"/>
  <c r="H183"/>
  <c r="I182"/>
  <c r="H182"/>
  <c r="I181"/>
  <c r="H181"/>
  <c r="I180"/>
  <c r="H180"/>
  <c r="I179"/>
  <c r="H179"/>
  <c r="I178"/>
  <c r="H178"/>
  <c r="I177"/>
  <c r="H177"/>
  <c r="I176"/>
  <c r="H176"/>
  <c r="I175"/>
  <c r="H175"/>
  <c r="I174"/>
  <c r="H174"/>
  <c r="I173"/>
  <c r="H173"/>
  <c r="I172"/>
  <c r="H172"/>
  <c r="I171"/>
  <c r="H171"/>
  <c r="I170"/>
  <c r="H170"/>
  <c r="I169"/>
  <c r="H169"/>
  <c r="I168"/>
  <c r="H168"/>
  <c r="I167"/>
  <c r="H167"/>
  <c r="I166"/>
  <c r="H166"/>
  <c r="I165"/>
  <c r="H165"/>
  <c r="I164"/>
  <c r="H164"/>
  <c r="I163"/>
  <c r="H163"/>
  <c r="I162"/>
  <c r="H162"/>
  <c r="I161"/>
  <c r="H161"/>
  <c r="I160"/>
  <c r="H160"/>
  <c r="I159"/>
  <c r="H159"/>
  <c r="I158"/>
  <c r="H158"/>
  <c r="I157"/>
  <c r="H157"/>
  <c r="I156"/>
  <c r="H156"/>
  <c r="I155"/>
  <c r="H155"/>
  <c r="I154"/>
  <c r="H154"/>
  <c r="I153"/>
  <c r="H153"/>
  <c r="I152"/>
  <c r="H152"/>
  <c r="I151"/>
  <c r="H151"/>
  <c r="I150"/>
  <c r="H150"/>
  <c r="I149"/>
  <c r="H149"/>
  <c r="I148"/>
  <c r="H148"/>
  <c r="I147"/>
  <c r="H147"/>
  <c r="I146"/>
  <c r="H146"/>
  <c r="I145"/>
  <c r="H145"/>
  <c r="I144"/>
  <c r="H144"/>
  <c r="I143"/>
  <c r="H143"/>
  <c r="I142"/>
  <c r="H142"/>
  <c r="I141"/>
  <c r="H141"/>
  <c r="I140"/>
  <c r="H140"/>
  <c r="I139"/>
  <c r="H139"/>
  <c r="I138"/>
  <c r="H138"/>
  <c r="I137"/>
  <c r="H137"/>
  <c r="I136"/>
  <c r="H136"/>
  <c r="I135"/>
  <c r="H135"/>
  <c r="I134"/>
  <c r="H134"/>
  <c r="I133"/>
  <c r="H133"/>
  <c r="I132"/>
  <c r="H132"/>
  <c r="I131"/>
  <c r="H131"/>
  <c r="I130"/>
  <c r="H130"/>
  <c r="I129"/>
  <c r="H129"/>
  <c r="I128"/>
  <c r="H128"/>
  <c r="I127"/>
  <c r="H127"/>
  <c r="I126"/>
  <c r="H126"/>
  <c r="I125"/>
  <c r="H125"/>
  <c r="I124"/>
  <c r="H124"/>
  <c r="I123"/>
  <c r="H123"/>
  <c r="I122"/>
  <c r="H122"/>
  <c r="I121"/>
  <c r="H121"/>
  <c r="I120"/>
  <c r="H120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L158" i="21" l="1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52"/>
  <c r="AB286" i="2" l="1"/>
  <c r="AB285"/>
  <c r="AB284"/>
  <c r="AB283"/>
  <c r="AB282"/>
  <c r="AB281"/>
  <c r="AB280"/>
  <c r="AB279"/>
  <c r="AB278"/>
  <c r="AB277"/>
  <c r="AB276"/>
  <c r="AB275"/>
  <c r="AB274"/>
  <c r="AB273"/>
  <c r="AB272"/>
  <c r="AB271"/>
  <c r="AB270"/>
  <c r="AB269"/>
  <c r="AB268"/>
  <c r="AB267"/>
  <c r="AB266"/>
  <c r="AB265"/>
  <c r="AB264"/>
  <c r="AB263"/>
  <c r="AB262"/>
  <c r="AB261"/>
  <c r="AB260"/>
  <c r="AB259"/>
  <c r="AB258"/>
  <c r="AB257"/>
  <c r="AB256"/>
  <c r="AB255"/>
  <c r="AB254"/>
  <c r="AB253"/>
  <c r="AB252"/>
  <c r="AB251"/>
  <c r="AB250"/>
  <c r="AB249"/>
  <c r="AB248"/>
  <c r="AB247"/>
  <c r="AB246"/>
  <c r="AB245"/>
  <c r="AB244"/>
  <c r="AB243"/>
  <c r="AB242"/>
  <c r="AB241"/>
  <c r="AB240"/>
  <c r="AB239"/>
  <c r="AB238"/>
  <c r="AB237"/>
  <c r="AB236"/>
  <c r="AB235"/>
  <c r="AB234"/>
  <c r="AB233"/>
  <c r="AB232"/>
  <c r="AB231"/>
  <c r="AB230"/>
  <c r="AB229"/>
  <c r="AB228"/>
  <c r="AB227"/>
  <c r="AB226"/>
  <c r="AB225"/>
  <c r="AB224"/>
  <c r="AB223"/>
  <c r="AB222"/>
  <c r="AB221"/>
  <c r="AB220"/>
  <c r="AB219"/>
  <c r="AB218"/>
  <c r="AB217"/>
  <c r="AB216"/>
  <c r="AB215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E51" i="2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R12" i="26"/>
  <c r="L12"/>
  <c r="E153" i="21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I342" i="2"/>
  <c r="H342"/>
  <c r="I341"/>
  <c r="H341"/>
  <c r="I340"/>
  <c r="H340"/>
  <c r="I339"/>
  <c r="H339"/>
  <c r="I338"/>
  <c r="H338"/>
  <c r="I337"/>
  <c r="H337"/>
  <c r="I336"/>
  <c r="H336"/>
  <c r="I335"/>
  <c r="H335"/>
  <c r="I334"/>
  <c r="H334"/>
  <c r="I333"/>
  <c r="H333"/>
  <c r="I332"/>
  <c r="H332"/>
  <c r="I331"/>
  <c r="H331"/>
  <c r="I330"/>
  <c r="H330"/>
  <c r="I329"/>
  <c r="H329"/>
  <c r="I328"/>
  <c r="H328"/>
  <c r="I327"/>
  <c r="H327"/>
  <c r="I326"/>
  <c r="H326"/>
  <c r="I325"/>
  <c r="H325"/>
  <c r="I324"/>
  <c r="H324"/>
  <c r="I323"/>
  <c r="H323"/>
  <c r="I322"/>
  <c r="H322"/>
  <c r="I321"/>
  <c r="H321"/>
  <c r="I320"/>
  <c r="H320"/>
  <c r="I319"/>
  <c r="H319"/>
  <c r="I318"/>
  <c r="H318"/>
  <c r="I317"/>
  <c r="H317"/>
  <c r="I316"/>
  <c r="H316"/>
  <c r="I315"/>
  <c r="H315"/>
  <c r="I314"/>
  <c r="H314"/>
  <c r="I313"/>
  <c r="H313"/>
  <c r="I312"/>
  <c r="H312"/>
  <c r="I311"/>
  <c r="H311"/>
  <c r="I310"/>
  <c r="H310"/>
  <c r="I309"/>
  <c r="H309"/>
  <c r="I308"/>
  <c r="H308"/>
  <c r="I307"/>
  <c r="H307"/>
  <c r="I306"/>
  <c r="H306"/>
  <c r="I305"/>
  <c r="H305"/>
  <c r="I304"/>
  <c r="H304"/>
  <c r="I303"/>
  <c r="H303"/>
  <c r="I302"/>
  <c r="H302"/>
  <c r="I301"/>
  <c r="H301"/>
  <c r="I300"/>
  <c r="H300"/>
  <c r="I299"/>
  <c r="H299"/>
  <c r="I298"/>
  <c r="H298"/>
  <c r="I297"/>
  <c r="H297"/>
  <c r="I296"/>
  <c r="H296"/>
  <c r="I295"/>
  <c r="H295"/>
  <c r="I294"/>
  <c r="H294"/>
  <c r="I293"/>
  <c r="H293"/>
  <c r="I292"/>
  <c r="H292"/>
  <c r="I291"/>
  <c r="H291"/>
  <c r="I290"/>
  <c r="H290"/>
  <c r="I289"/>
  <c r="H289"/>
  <c r="I288"/>
  <c r="H288"/>
  <c r="L13" i="26" l="1"/>
  <c r="L14"/>
  <c r="L15"/>
  <c r="L16"/>
  <c r="L17"/>
  <c r="L18"/>
  <c r="L19"/>
  <c r="L20"/>
  <c r="L21"/>
  <c r="L22"/>
  <c r="L23"/>
  <c r="L24"/>
  <c r="L25"/>
  <c r="L26"/>
  <c r="L27"/>
  <c r="L28"/>
  <c r="L29"/>
  <c r="L30"/>
  <c r="R13" l="1"/>
  <c r="R14"/>
  <c r="R15"/>
  <c r="R16"/>
  <c r="R17"/>
  <c r="R18"/>
  <c r="R19"/>
  <c r="R20"/>
  <c r="R21"/>
  <c r="R22"/>
  <c r="R23"/>
  <c r="R24"/>
  <c r="R25"/>
  <c r="R26"/>
  <c r="R27"/>
  <c r="R28"/>
  <c r="R29"/>
  <c r="R30"/>
  <c r="H1" i="21"/>
  <c r="G1"/>
  <c r="Q1" i="2"/>
  <c r="P1"/>
  <c r="E34" i="29" l="1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G3" i="2" l="1"/>
  <c r="D3" i="21" l="1"/>
  <c r="Q7" i="2"/>
  <c r="I4" i="26" l="1"/>
  <c r="E5"/>
  <c r="D5" i="21"/>
  <c r="G7" s="1"/>
  <c r="C5"/>
  <c r="H7" s="1"/>
  <c r="B12" i="26" l="1"/>
  <c r="Q12" s="1"/>
  <c r="B11"/>
  <c r="Q11" s="1"/>
  <c r="X3"/>
  <c r="E542" i="24"/>
  <c r="D542"/>
  <c r="E541"/>
  <c r="D541"/>
  <c r="E540"/>
  <c r="D540"/>
  <c r="E539"/>
  <c r="D539"/>
  <c r="E538"/>
  <c r="D538"/>
  <c r="E537"/>
  <c r="D537"/>
  <c r="E536"/>
  <c r="D536"/>
  <c r="E535"/>
  <c r="D535"/>
  <c r="E534"/>
  <c r="D534"/>
  <c r="E533"/>
  <c r="D533"/>
  <c r="E532"/>
  <c r="D532"/>
  <c r="E531"/>
  <c r="D531"/>
  <c r="E530"/>
  <c r="D530"/>
  <c r="E529"/>
  <c r="D529"/>
  <c r="E528"/>
  <c r="D528"/>
  <c r="E527"/>
  <c r="D527"/>
  <c r="E526"/>
  <c r="D526"/>
  <c r="E525"/>
  <c r="D525"/>
  <c r="E524"/>
  <c r="D524"/>
  <c r="E523"/>
  <c r="D523"/>
  <c r="E522"/>
  <c r="D522"/>
  <c r="E521"/>
  <c r="D521"/>
  <c r="E520"/>
  <c r="D520"/>
  <c r="E519"/>
  <c r="D519"/>
  <c r="E518"/>
  <c r="D518"/>
  <c r="E517"/>
  <c r="D517"/>
  <c r="E516"/>
  <c r="D516"/>
  <c r="E515"/>
  <c r="D515"/>
  <c r="E514"/>
  <c r="D514"/>
  <c r="E513"/>
  <c r="D513"/>
  <c r="E512"/>
  <c r="D512"/>
  <c r="E511"/>
  <c r="D511"/>
  <c r="E510"/>
  <c r="D510"/>
  <c r="E509"/>
  <c r="D509"/>
  <c r="E508"/>
  <c r="D508"/>
  <c r="E507"/>
  <c r="D507"/>
  <c r="E506"/>
  <c r="D506"/>
  <c r="E505"/>
  <c r="D505"/>
  <c r="E504"/>
  <c r="D504"/>
  <c r="E503"/>
  <c r="D503"/>
  <c r="E502"/>
  <c r="D502"/>
  <c r="E501"/>
  <c r="D501"/>
  <c r="E500"/>
  <c r="D500"/>
  <c r="E499"/>
  <c r="D499"/>
  <c r="E498"/>
  <c r="D498"/>
  <c r="E497"/>
  <c r="D497"/>
  <c r="E496"/>
  <c r="D496"/>
  <c r="E495"/>
  <c r="D495"/>
  <c r="E494"/>
  <c r="D494"/>
  <c r="E493"/>
  <c r="D493"/>
  <c r="E492"/>
  <c r="D492"/>
  <c r="E491"/>
  <c r="D491"/>
  <c r="E490"/>
  <c r="D490"/>
  <c r="E489"/>
  <c r="D489"/>
  <c r="E488"/>
  <c r="D488"/>
  <c r="E487"/>
  <c r="D487"/>
  <c r="E486"/>
  <c r="D486"/>
  <c r="E485"/>
  <c r="D485"/>
  <c r="E484"/>
  <c r="D484"/>
  <c r="E483"/>
  <c r="D483"/>
  <c r="E482"/>
  <c r="D482"/>
  <c r="E481"/>
  <c r="D481"/>
  <c r="E480"/>
  <c r="D480"/>
  <c r="E479"/>
  <c r="D479"/>
  <c r="E478"/>
  <c r="D478"/>
  <c r="E477"/>
  <c r="D477"/>
  <c r="E476"/>
  <c r="D476"/>
  <c r="E475"/>
  <c r="D475"/>
  <c r="E474"/>
  <c r="D474"/>
  <c r="E473"/>
  <c r="D473"/>
  <c r="E472"/>
  <c r="D472"/>
  <c r="E471"/>
  <c r="D471"/>
  <c r="E470"/>
  <c r="D470"/>
  <c r="E469"/>
  <c r="D469"/>
  <c r="E468"/>
  <c r="D468"/>
  <c r="E467"/>
  <c r="D467"/>
  <c r="E466"/>
  <c r="D466"/>
  <c r="E465"/>
  <c r="D465"/>
  <c r="E464"/>
  <c r="D464"/>
  <c r="E463"/>
  <c r="D463"/>
  <c r="E462"/>
  <c r="D462"/>
  <c r="E461"/>
  <c r="D461"/>
  <c r="E460"/>
  <c r="D460"/>
  <c r="E459"/>
  <c r="D459"/>
  <c r="E458"/>
  <c r="D458"/>
  <c r="E457"/>
  <c r="D457"/>
  <c r="E456"/>
  <c r="D456"/>
  <c r="E455"/>
  <c r="D455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E158" i="21"/>
  <c r="E157"/>
  <c r="E156"/>
  <c r="E155"/>
  <c r="E154"/>
  <c r="D3" i="22" l="1"/>
  <c r="E4" i="26"/>
  <c r="C3" i="21"/>
  <c r="F5" i="26"/>
  <c r="P7" i="2"/>
  <c r="E3" i="22"/>
  <c r="A158" i="21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X5" i="26" l="1"/>
  <c r="C12"/>
  <c r="C11"/>
  <c r="B71" i="21"/>
  <c r="C71"/>
  <c r="C73"/>
  <c r="B73"/>
  <c r="C77"/>
  <c r="B77"/>
  <c r="C81"/>
  <c r="B81"/>
  <c r="C85"/>
  <c r="B85"/>
  <c r="C89"/>
  <c r="B89"/>
  <c r="C93"/>
  <c r="B93"/>
  <c r="C97"/>
  <c r="B97"/>
  <c r="C101"/>
  <c r="B101"/>
  <c r="C105"/>
  <c r="B105"/>
  <c r="C109"/>
  <c r="B109"/>
  <c r="C113"/>
  <c r="B113"/>
  <c r="C117"/>
  <c r="B117"/>
  <c r="C121"/>
  <c r="B121"/>
  <c r="C125"/>
  <c r="B125"/>
  <c r="C129"/>
  <c r="B129"/>
  <c r="C133"/>
  <c r="B133"/>
  <c r="C137"/>
  <c r="B137"/>
  <c r="C141"/>
  <c r="B141"/>
  <c r="C145"/>
  <c r="B145"/>
  <c r="C149"/>
  <c r="B149"/>
  <c r="C153"/>
  <c r="B153"/>
  <c r="C74"/>
  <c r="B74"/>
  <c r="C78"/>
  <c r="B78"/>
  <c r="C82"/>
  <c r="B82"/>
  <c r="C86"/>
  <c r="B86"/>
  <c r="C90"/>
  <c r="B90"/>
  <c r="C94"/>
  <c r="B94"/>
  <c r="B98"/>
  <c r="C98"/>
  <c r="B102"/>
  <c r="C102"/>
  <c r="B106"/>
  <c r="C106"/>
  <c r="B110"/>
  <c r="C110"/>
  <c r="B114"/>
  <c r="C114"/>
  <c r="B118"/>
  <c r="C118"/>
  <c r="B122"/>
  <c r="C122"/>
  <c r="B126"/>
  <c r="C126"/>
  <c r="B130"/>
  <c r="C130"/>
  <c r="B134"/>
  <c r="C134"/>
  <c r="B138"/>
  <c r="C138"/>
  <c r="B142"/>
  <c r="C142"/>
  <c r="B146"/>
  <c r="C146"/>
  <c r="B150"/>
  <c r="C150"/>
  <c r="B75"/>
  <c r="C75"/>
  <c r="B79"/>
  <c r="C79"/>
  <c r="B83"/>
  <c r="C83"/>
  <c r="B87"/>
  <c r="C87"/>
  <c r="B91"/>
  <c r="C91"/>
  <c r="B95"/>
  <c r="C95"/>
  <c r="B99"/>
  <c r="C99"/>
  <c r="B103"/>
  <c r="C103"/>
  <c r="B107"/>
  <c r="C107"/>
  <c r="B111"/>
  <c r="C111"/>
  <c r="B115"/>
  <c r="C115"/>
  <c r="B119"/>
  <c r="C119"/>
  <c r="B123"/>
  <c r="C123"/>
  <c r="B127"/>
  <c r="C127"/>
  <c r="B131"/>
  <c r="C131"/>
  <c r="B135"/>
  <c r="C135"/>
  <c r="B139"/>
  <c r="C139"/>
  <c r="B143"/>
  <c r="C143"/>
  <c r="B147"/>
  <c r="C147"/>
  <c r="B151"/>
  <c r="C151"/>
  <c r="C72"/>
  <c r="B72"/>
  <c r="C76"/>
  <c r="B76"/>
  <c r="C80"/>
  <c r="B80"/>
  <c r="C84"/>
  <c r="B84"/>
  <c r="C88"/>
  <c r="B88"/>
  <c r="C92"/>
  <c r="B92"/>
  <c r="C96"/>
  <c r="B96"/>
  <c r="C100"/>
  <c r="B100"/>
  <c r="C104"/>
  <c r="B104"/>
  <c r="C108"/>
  <c r="B108"/>
  <c r="C112"/>
  <c r="B112"/>
  <c r="C116"/>
  <c r="B116"/>
  <c r="C120"/>
  <c r="B120"/>
  <c r="C124"/>
  <c r="B124"/>
  <c r="C128"/>
  <c r="B128"/>
  <c r="C132"/>
  <c r="B132"/>
  <c r="C136"/>
  <c r="B136"/>
  <c r="C140"/>
  <c r="B140"/>
  <c r="C144"/>
  <c r="B144"/>
  <c r="C148"/>
  <c r="B148"/>
  <c r="C152"/>
  <c r="B152"/>
  <c r="C157"/>
  <c r="B157"/>
  <c r="C154"/>
  <c r="B154"/>
  <c r="C158"/>
  <c r="B158"/>
  <c r="C155"/>
  <c r="B155"/>
  <c r="C156"/>
  <c r="B156"/>
  <c r="B17" i="22"/>
  <c r="A12"/>
  <c r="A17"/>
  <c r="G18"/>
  <c r="F18"/>
  <c r="H16"/>
  <c r="A16" s="1"/>
  <c r="H11"/>
  <c r="A11" s="1"/>
  <c r="H12"/>
  <c r="H13"/>
  <c r="A13" s="1"/>
  <c r="H14"/>
  <c r="A14" s="1"/>
  <c r="H15"/>
  <c r="A15" s="1"/>
  <c r="H10"/>
  <c r="A10" s="1"/>
  <c r="C16" i="26" l="1"/>
  <c r="B16"/>
  <c r="Q16" s="1"/>
  <c r="C20"/>
  <c r="B20"/>
  <c r="Q20" s="1"/>
  <c r="C24"/>
  <c r="B24"/>
  <c r="Q24" s="1"/>
  <c r="C28"/>
  <c r="B28"/>
  <c r="Q28" s="1"/>
  <c r="B13"/>
  <c r="Q13" s="1"/>
  <c r="C13"/>
  <c r="B17"/>
  <c r="Q17" s="1"/>
  <c r="C17"/>
  <c r="B21"/>
  <c r="Q21" s="1"/>
  <c r="C21"/>
  <c r="B25"/>
  <c r="Q25" s="1"/>
  <c r="C25"/>
  <c r="B29"/>
  <c r="Q29" s="1"/>
  <c r="C29"/>
  <c r="C14"/>
  <c r="B14"/>
  <c r="Q14" s="1"/>
  <c r="C18"/>
  <c r="B18"/>
  <c r="Q18" s="1"/>
  <c r="C22"/>
  <c r="B22"/>
  <c r="Q22" s="1"/>
  <c r="C26"/>
  <c r="B26"/>
  <c r="Q26" s="1"/>
  <c r="C30"/>
  <c r="B30"/>
  <c r="Q30" s="1"/>
  <c r="B15"/>
  <c r="Q15" s="1"/>
  <c r="C15"/>
  <c r="B19"/>
  <c r="Q19" s="1"/>
  <c r="C19"/>
  <c r="B23"/>
  <c r="Q23" s="1"/>
  <c r="C23"/>
  <c r="B27"/>
  <c r="Q27" s="1"/>
  <c r="C27"/>
  <c r="H18" i="22"/>
  <c r="B11" l="1"/>
  <c r="B12"/>
  <c r="B13"/>
  <c r="B14"/>
  <c r="B15"/>
  <c r="B16"/>
  <c r="B10"/>
  <c r="A999" i="2" l="1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8"/>
  <c r="A9" l="1"/>
  <c r="A10" s="1"/>
  <c r="A11" l="1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A12" l="1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A13" l="1"/>
  <c r="A14" l="1"/>
  <c r="A15" l="1"/>
  <c r="A16" s="1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A17" l="1"/>
  <c r="A18" s="1"/>
  <c r="A19" l="1"/>
  <c r="E87" i="7"/>
  <c r="E85"/>
  <c r="E84"/>
  <c r="E83"/>
  <c r="E81"/>
  <c r="E80"/>
  <c r="E79"/>
  <c r="E78"/>
  <c r="E77"/>
  <c r="E76"/>
  <c r="E75"/>
  <c r="E74"/>
  <c r="E73"/>
  <c r="E72"/>
  <c r="E71"/>
  <c r="E69"/>
  <c r="E68"/>
  <c r="E67"/>
  <c r="E66"/>
  <c r="E64"/>
  <c r="E63"/>
  <c r="E62"/>
  <c r="E61"/>
  <c r="E60"/>
  <c r="E59"/>
  <c r="E57"/>
  <c r="E56"/>
  <c r="E55"/>
  <c r="E53"/>
  <c r="E52"/>
  <c r="E51"/>
  <c r="E50"/>
  <c r="E49"/>
  <c r="E48"/>
  <c r="E47"/>
  <c r="E46"/>
  <c r="E44"/>
  <c r="E42"/>
  <c r="E40"/>
  <c r="E38"/>
  <c r="E37"/>
  <c r="E35"/>
  <c r="E34"/>
  <c r="E33"/>
  <c r="E32"/>
  <c r="E31"/>
  <c r="E30"/>
  <c r="E28"/>
  <c r="E27"/>
  <c r="E25"/>
  <c r="E24"/>
  <c r="E22"/>
  <c r="E21"/>
  <c r="E20"/>
  <c r="E18"/>
  <c r="E17"/>
  <c r="E16"/>
  <c r="E15"/>
  <c r="E14"/>
  <c r="E13"/>
  <c r="E12"/>
  <c r="E11"/>
  <c r="E9"/>
  <c r="E8"/>
  <c r="E7"/>
  <c r="E6"/>
  <c r="E5"/>
  <c r="A20" i="2" l="1"/>
  <c r="A21" s="1"/>
  <c r="C152" i="3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A22" i="2" l="1"/>
  <c r="A23" s="1"/>
  <c r="A24" s="1"/>
  <c r="A25" s="1"/>
  <c r="A26" s="1"/>
  <c r="A27" s="1"/>
  <c r="A28" s="1"/>
  <c r="A29" s="1"/>
  <c r="A30" l="1"/>
  <c r="A31" s="1"/>
  <c r="A32" s="1"/>
  <c r="A33" l="1"/>
  <c r="A34" l="1"/>
  <c r="A35" l="1"/>
  <c r="A36" l="1"/>
  <c r="A37" l="1"/>
  <c r="A38" l="1"/>
  <c r="A39" l="1"/>
  <c r="A40" s="1"/>
  <c r="A41" s="1"/>
  <c r="A42" s="1"/>
  <c r="A43" l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l="1"/>
  <c r="A69" l="1"/>
  <c r="A70" l="1"/>
  <c r="A71" s="1"/>
  <c r="A72" s="1"/>
  <c r="A73" s="1"/>
  <c r="A74" s="1"/>
  <c r="A75" s="1"/>
  <c r="A76" s="1"/>
  <c r="A77" s="1"/>
  <c r="A78" s="1"/>
  <c r="A79" s="1"/>
  <c r="A80" s="1"/>
  <c r="A81" s="1"/>
  <c r="A82" l="1"/>
  <c r="A83" s="1"/>
  <c r="A84" l="1"/>
  <c r="A85" s="1"/>
  <c r="A86" s="1"/>
  <c r="A87" s="1"/>
  <c r="A88" s="1"/>
  <c r="A89" s="1"/>
  <c r="A90" s="1"/>
  <c r="A91" l="1"/>
  <c r="A92" s="1"/>
  <c r="A93" s="1"/>
  <c r="A94" s="1"/>
  <c r="A95" s="1"/>
  <c r="A96" s="1"/>
  <c r="A97" s="1"/>
  <c r="A98" s="1"/>
  <c r="A99" l="1"/>
  <c r="A100" s="1"/>
  <c r="A101" s="1"/>
  <c r="A102" l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l="1"/>
  <c r="A118" s="1"/>
  <c r="A119" s="1"/>
  <c r="A120" s="1"/>
  <c r="A121" l="1"/>
  <c r="A122" s="1"/>
  <c r="A123" s="1"/>
  <c r="A124" s="1"/>
  <c r="A125" s="1"/>
  <c r="A126" s="1"/>
  <c r="A127" l="1"/>
  <c r="A128" s="1"/>
  <c r="A129" l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l="1"/>
  <c r="A149" s="1"/>
  <c r="A150" s="1"/>
  <c r="A151" l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l="1"/>
  <c r="A168" s="1"/>
  <c r="A169" s="1"/>
  <c r="A170" l="1"/>
  <c r="A171" s="1"/>
  <c r="A172" s="1"/>
  <c r="A173" s="1"/>
  <c r="A174" l="1"/>
  <c r="A175" s="1"/>
  <c r="A176" l="1"/>
  <c r="A177" s="1"/>
  <c r="A178" l="1"/>
  <c r="A179" s="1"/>
  <c r="A180" s="1"/>
  <c r="A181" s="1"/>
  <c r="A182" s="1"/>
  <c r="A183" s="1"/>
  <c r="A184" s="1"/>
  <c r="A185" s="1"/>
  <c r="A186" s="1"/>
  <c r="A187" s="1"/>
  <c r="A188" l="1"/>
  <c r="A189" s="1"/>
  <c r="A190" l="1"/>
  <c r="A191" s="1"/>
  <c r="A192" s="1"/>
  <c r="A193" l="1"/>
  <c r="A194" s="1"/>
  <c r="A195" l="1"/>
  <c r="A196" s="1"/>
  <c r="A197" l="1"/>
  <c r="A198" s="1"/>
  <c r="A199" s="1"/>
  <c r="A200" l="1"/>
  <c r="A201" s="1"/>
  <c r="A202" s="1"/>
  <c r="A203" s="1"/>
  <c r="A204" l="1"/>
  <c r="A205" s="1"/>
  <c r="A206" s="1"/>
  <c r="A207" l="1"/>
  <c r="A208" s="1"/>
  <c r="A209" l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l="1"/>
  <c r="A249" s="1"/>
  <c r="A250" l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l="1"/>
  <c r="A287" s="1"/>
  <c r="A288" l="1"/>
  <c r="A289" s="1"/>
  <c r="A290" s="1"/>
  <c r="A291" s="1"/>
  <c r="A292" s="1"/>
  <c r="A293" s="1"/>
  <c r="A294" s="1"/>
  <c r="A295" s="1"/>
  <c r="A296" s="1"/>
  <c r="A297" s="1"/>
  <c r="A298" s="1"/>
  <c r="A299" s="1"/>
  <c r="A300" l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1" l="1"/>
  <c r="A8" i="21" s="1"/>
  <c r="A69" l="1"/>
  <c r="A70" l="1"/>
  <c r="C69"/>
  <c r="B69"/>
  <c r="C70" l="1"/>
  <c r="B70"/>
  <c r="A9"/>
  <c r="B9" l="1"/>
  <c r="A10"/>
  <c r="A11" s="1"/>
  <c r="C9"/>
  <c r="C8"/>
  <c r="B8"/>
  <c r="B11" l="1"/>
  <c r="C11"/>
  <c r="A12"/>
  <c r="C10"/>
  <c r="B10"/>
  <c r="A13" l="1"/>
  <c r="C12"/>
  <c r="B12"/>
  <c r="C13" l="1"/>
  <c r="B13"/>
  <c r="A14"/>
  <c r="C14" l="1"/>
  <c r="B14"/>
  <c r="A15"/>
  <c r="A16" l="1"/>
  <c r="B16" s="1"/>
  <c r="B15"/>
  <c r="C15"/>
  <c r="A17" l="1"/>
  <c r="C16"/>
  <c r="B17" l="1"/>
  <c r="C17"/>
  <c r="A18"/>
  <c r="C18" s="1"/>
  <c r="B18" l="1"/>
  <c r="A19"/>
  <c r="B19" s="1"/>
  <c r="A20" l="1"/>
  <c r="C20" s="1"/>
  <c r="C19"/>
  <c r="B20" l="1"/>
  <c r="A21"/>
  <c r="C21" s="1"/>
  <c r="A22" l="1"/>
  <c r="C22" s="1"/>
  <c r="B21"/>
  <c r="B22" l="1"/>
  <c r="A23"/>
  <c r="C23" s="1"/>
  <c r="B23" l="1"/>
  <c r="A24"/>
  <c r="B24" s="1"/>
  <c r="A25" l="1"/>
  <c r="C24"/>
  <c r="C25" l="1"/>
  <c r="A26"/>
  <c r="B25"/>
  <c r="B26" l="1"/>
  <c r="C26"/>
  <c r="A28"/>
  <c r="B28" s="1"/>
  <c r="A27"/>
  <c r="A29"/>
  <c r="C28" l="1"/>
  <c r="B27"/>
  <c r="C27"/>
  <c r="C29"/>
  <c r="B29"/>
  <c r="A30"/>
  <c r="C30" l="1"/>
  <c r="B30"/>
  <c r="A31"/>
  <c r="C31" l="1"/>
  <c r="B31"/>
  <c r="A32"/>
  <c r="C32" l="1"/>
  <c r="B32"/>
  <c r="A33"/>
  <c r="C33" l="1"/>
  <c r="B33"/>
  <c r="A34"/>
  <c r="C34" l="1"/>
  <c r="B34"/>
  <c r="A35"/>
  <c r="C35" l="1"/>
  <c r="B35"/>
  <c r="A36"/>
  <c r="A37" l="1"/>
  <c r="C36"/>
  <c r="B36"/>
  <c r="C37" l="1"/>
  <c r="B37"/>
  <c r="A38"/>
  <c r="B38" l="1"/>
  <c r="C38"/>
  <c r="A39"/>
  <c r="C39" l="1"/>
  <c r="B39"/>
  <c r="A40"/>
  <c r="C40" l="1"/>
  <c r="B40"/>
  <c r="A41"/>
  <c r="C41" l="1"/>
  <c r="B41"/>
  <c r="A42"/>
  <c r="C42" l="1"/>
  <c r="B42"/>
  <c r="A43"/>
  <c r="C43" l="1"/>
  <c r="B43"/>
  <c r="A44"/>
  <c r="C44" l="1"/>
  <c r="B44"/>
  <c r="A45"/>
  <c r="C45" l="1"/>
  <c r="B45"/>
  <c r="A46"/>
  <c r="C46" l="1"/>
  <c r="B46"/>
  <c r="A47"/>
  <c r="C47" l="1"/>
  <c r="B47"/>
  <c r="A48"/>
  <c r="C48" l="1"/>
  <c r="B48"/>
  <c r="A49"/>
  <c r="C49" l="1"/>
  <c r="B49"/>
  <c r="A50"/>
  <c r="C50" l="1"/>
  <c r="B50"/>
  <c r="A51"/>
  <c r="C51" l="1"/>
  <c r="B51"/>
  <c r="A52"/>
  <c r="C52" l="1"/>
  <c r="B52"/>
  <c r="A53"/>
  <c r="C53" l="1"/>
  <c r="B53"/>
  <c r="A54"/>
  <c r="C54" l="1"/>
  <c r="B54"/>
  <c r="A55"/>
  <c r="B55" l="1"/>
  <c r="C55"/>
  <c r="A56"/>
  <c r="C56" l="1"/>
  <c r="B56"/>
  <c r="A57"/>
  <c r="C57" l="1"/>
  <c r="B57"/>
  <c r="A58"/>
  <c r="C58" l="1"/>
  <c r="B58"/>
  <c r="A59"/>
  <c r="B59" l="1"/>
  <c r="C59"/>
  <c r="A60"/>
  <c r="C60" l="1"/>
  <c r="B60"/>
  <c r="A61"/>
  <c r="C61" l="1"/>
  <c r="B61"/>
  <c r="A62"/>
  <c r="C62" l="1"/>
  <c r="B62"/>
  <c r="A63"/>
  <c r="B63" l="1"/>
  <c r="C63"/>
  <c r="A64"/>
  <c r="C64" l="1"/>
  <c r="B64"/>
  <c r="A65"/>
  <c r="C65" l="1"/>
  <c r="B65"/>
  <c r="A66"/>
  <c r="C66" l="1"/>
  <c r="B66"/>
  <c r="A67"/>
  <c r="B67" l="1"/>
  <c r="C67"/>
  <c r="A68"/>
  <c r="C68" l="1"/>
  <c r="B68"/>
  <c r="A1"/>
</calcChain>
</file>

<file path=xl/comments1.xml><?xml version="1.0" encoding="utf-8"?>
<comments xmlns="http://schemas.openxmlformats.org/spreadsheetml/2006/main">
  <authors>
    <author>Author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naziv JLS iz padajućeg menija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Šifra JLS se automatski učitava nakon unosa naziva JLS u polju C4
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Upisati godinu
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Bira se iz padajućeg menija u polju u koji se unosi podatak.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Bira se iz padajućeg menija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Naziv programa se automatski učitava nakon unosa šifre programa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Bira se iz padajućeg menija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Bira se iz padajućeg menija u polju u koji se unosi podatak.
Polje je crveno dok se ne unese odgovarajuća šifra PA ili projekta.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Naziv Pg aktivnosti.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Upisuje se kao broj. 
Na primer 1 a ne 01.</t>
        </r>
      </text>
    </comment>
    <comment ref="O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На трећем нивоу.
Пример: 
411 а не 411000, или 411111</t>
        </r>
      </text>
    </comment>
    <comment ref="P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Unosi se ili usvojen budžet, ili poslednji rebalans, odnosno tekući budžet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naziv JLS iz padajućeg menija</t>
        </r>
      </text>
    </commen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Šifra JLS se automatski učitava nakon unosa naziva JLS u polju C4
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Upisati godinu
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На шестом нивоу.
Пример: 
711111 а не 711000, или 711
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Unosi se ili usvojen budžet, ili poslednji rebalans, odnosno tekući budžet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naziv JLS iz padajućeg menija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Primer: 2018-07
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iz padajućeg menija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Izabrati naziv JLS iz padajućeg menija</t>
        </r>
      </text>
    </comment>
  </commentList>
</comments>
</file>

<file path=xl/sharedStrings.xml><?xml version="1.0" encoding="utf-8"?>
<sst xmlns="http://schemas.openxmlformats.org/spreadsheetml/2006/main" count="5102" uniqueCount="1842">
  <si>
    <t>rb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</si>
  <si>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</si>
  <si>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</si>
  <si>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</si>
  <si>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</si>
  <si>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</si>
  <si>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</si>
  <si>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</si>
  <si>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</si>
  <si>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</si>
  <si>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</si>
  <si>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</si>
  <si>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</si>
  <si>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</si>
  <si>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</si>
  <si>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</si>
  <si>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</si>
  <si>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</si>
  <si>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</si>
  <si>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</si>
  <si>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</si>
  <si>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</si>
  <si>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</si>
  <si>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</si>
  <si>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</si>
  <si>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</si>
  <si>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</si>
  <si>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</si>
  <si>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</si>
  <si>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</si>
  <si>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</si>
  <si>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</si>
  <si>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</si>
  <si>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</si>
  <si>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</si>
  <si>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</si>
  <si>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</si>
  <si>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</si>
  <si>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</si>
  <si>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</si>
  <si>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</si>
  <si>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</si>
  <si>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</si>
  <si>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</si>
  <si>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</si>
  <si>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</si>
  <si>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</si>
  <si>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</si>
  <si>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</si>
  <si>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</si>
  <si>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</si>
  <si>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</si>
  <si>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</si>
  <si>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</si>
  <si>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</si>
  <si>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</si>
  <si>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</si>
  <si>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</si>
  <si>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</si>
  <si>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</si>
  <si>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</si>
  <si>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</si>
  <si>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</si>
  <si>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</si>
  <si>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</si>
  <si>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</si>
  <si>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</si>
  <si>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</si>
  <si>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</si>
  <si>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</si>
  <si>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</si>
  <si>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</si>
  <si>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</si>
  <si>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</si>
  <si>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</si>
  <si>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</si>
  <si>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</si>
  <si>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</si>
  <si>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</si>
  <si>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</si>
  <si>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</si>
  <si>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</si>
  <si>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</si>
  <si>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</si>
  <si>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</si>
  <si>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</si>
  <si>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</si>
  <si>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</si>
  <si>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</si>
  <si>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</si>
  <si>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</si>
  <si>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</si>
  <si>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</si>
  <si>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</si>
  <si>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</si>
  <si>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</si>
  <si>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</si>
  <si>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</si>
  <si>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</si>
  <si>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</si>
  <si>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</si>
  <si>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</si>
  <si>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</si>
  <si>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</si>
  <si>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</si>
  <si>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</si>
  <si>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</si>
  <si>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</si>
  <si>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</si>
  <si>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</si>
  <si>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</si>
  <si>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</si>
  <si>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</si>
  <si>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</si>
  <si>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</si>
  <si>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</si>
  <si>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</si>
  <si>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</si>
  <si>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</si>
  <si>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</si>
  <si>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</si>
  <si>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</si>
  <si>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</si>
  <si>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</si>
  <si>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</si>
  <si>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</si>
  <si>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</si>
  <si>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</si>
  <si>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</si>
  <si>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</si>
  <si>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</si>
  <si>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</si>
  <si>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</si>
  <si>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</si>
  <si>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</si>
  <si>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</si>
  <si>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</si>
  <si>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</si>
  <si>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</si>
  <si>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</si>
  <si>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</si>
  <si>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</si>
  <si>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</si>
  <si>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</si>
  <si>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</si>
  <si>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</si>
  <si>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</si>
  <si>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</si>
  <si>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</si>
  <si>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</si>
  <si>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</si>
  <si>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</si>
  <si>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</si>
  <si>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</si>
  <si>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</si>
  <si>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</si>
  <si>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</si>
  <si>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</si>
  <si>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</si>
  <si>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</si>
  <si>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</si>
  <si>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</si>
  <si>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СРЕДЊOБАНАТСКИ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</si>
  <si>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</si>
  <si>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</si>
  <si>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</si>
  <si>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</si>
  <si>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</si>
  <si>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</si>
  <si>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</si>
  <si>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</si>
  <si>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</si>
  <si>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</si>
  <si>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СЕВЕРНОБАНАТСКИ УПРАВНИ ОКРУГ</t>
  </si>
  <si>
    <t>ЈУЖНОБАНАТСКИ  УПРАВНИ ОКРУГ</t>
  </si>
  <si>
    <t>ЗАПАДНОБАЧКИ УПРАВНИ ОКРУГ</t>
  </si>
  <si>
    <t>СРЕМСКИ УПРАВНИ ОКРУГ</t>
  </si>
  <si>
    <t>ЈУЖНОБАЧКИ УПРАВНИ ОКРУГ</t>
  </si>
  <si>
    <t>МАЧВАНСКИ УПРАВНИ ОКРУГ</t>
  </si>
  <si>
    <t>КОЛУБАРСКИ УПРАВНИ ОКРУГ</t>
  </si>
  <si>
    <t>РЕПУБЛИЧКА ДИРЕКЦИЈА ЗА РОБНЕ РЕЗЕРВЕ</t>
  </si>
  <si>
    <t>ЦЕНТАР ЗА ИСТРАЖИВАЊЕ НЕСРЕЋА</t>
  </si>
  <si>
    <t>АДА</t>
  </si>
  <si>
    <t>АЛЕКСАНДРОВАЦ</t>
  </si>
  <si>
    <t>АЛЕКСИНАЦ</t>
  </si>
  <si>
    <t>АЛИБУНАР</t>
  </si>
  <si>
    <t>АПАТИН</t>
  </si>
  <si>
    <t>АРАНЂЕЛОВАЦ</t>
  </si>
  <si>
    <t>АРИЉЕ</t>
  </si>
  <si>
    <t>БАБУШНИЦА</t>
  </si>
  <si>
    <t>БАЈИНА БАШТА</t>
  </si>
  <si>
    <t>БАТОЧИНА</t>
  </si>
  <si>
    <t>БАЧ</t>
  </si>
  <si>
    <t>БАЧКА ПАЛАНКА</t>
  </si>
  <si>
    <t>БАЧКА ТОПОЛА</t>
  </si>
  <si>
    <t>БАЧКИ ПЕТРОВАЦ</t>
  </si>
  <si>
    <t>БЕЛА ПАЛАНКА</t>
  </si>
  <si>
    <t>БЕЛА ЦРКВА</t>
  </si>
  <si>
    <t>БЕОГРАД</t>
  </si>
  <si>
    <t>БЕОЧИН</t>
  </si>
  <si>
    <t>БЕЧЕЈ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</si>
  <si>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</si>
  <si>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</si>
  <si>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</si>
  <si>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</si>
  <si>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</si>
  <si>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</si>
  <si>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</si>
  <si>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</si>
  <si>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ВАЉЕВО</t>
  </si>
  <si>
    <t>ВАРВАРИН</t>
  </si>
  <si>
    <t>ВЕЛИКА ПЛАНА</t>
  </si>
  <si>
    <t>ВЕЛИКО ГРАДИШТЕ</t>
  </si>
  <si>
    <t>ВЛАДИМИРЦИ</t>
  </si>
  <si>
    <t>ВЛАДИЧИН ХАН</t>
  </si>
  <si>
    <t>ВЛАСОТИНЦЕ</t>
  </si>
  <si>
    <t>ВРАЊЕ</t>
  </si>
  <si>
    <t>ВРБАС</t>
  </si>
  <si>
    <t>ВРЊАЧКА БАЊА</t>
  </si>
  <si>
    <t>ВРШАЦ</t>
  </si>
  <si>
    <t>ГАЏИН ХАН</t>
  </si>
  <si>
    <t>ГОЛУБАЦ</t>
  </si>
  <si>
    <t>ГОРЊИ МИЛАНОВАЦ</t>
  </si>
  <si>
    <t>ДЕСПОТОВАЦ</t>
  </si>
  <si>
    <t>ДИМИТРОВГРАД</t>
  </si>
  <si>
    <t>ДОЉЕВАЦ</t>
  </si>
  <si>
    <t>ЖАБАЉ</t>
  </si>
  <si>
    <t>ЖАБАРИ</t>
  </si>
  <si>
    <t>ЖАГУБИЦА</t>
  </si>
  <si>
    <t>ЖИТИШТЕ</t>
  </si>
  <si>
    <t>ЖИТОРАЂА</t>
  </si>
  <si>
    <t>ЗАЈЕЧАР</t>
  </si>
  <si>
    <t>ЗРЕЊАНИН</t>
  </si>
  <si>
    <t>ИВАЊИЦА</t>
  </si>
  <si>
    <t>ИНЂИЈА</t>
  </si>
  <si>
    <t>ИРИГ</t>
  </si>
  <si>
    <t>ЈАГОДИНА</t>
  </si>
  <si>
    <t>КАЊИЖА</t>
  </si>
  <si>
    <t>КИКИНДА</t>
  </si>
  <si>
    <t>КЛАДОВО</t>
  </si>
  <si>
    <t>КНИЋ</t>
  </si>
  <si>
    <t>КЊАЖЕВАЦ</t>
  </si>
  <si>
    <t>КОВАЧИЦА</t>
  </si>
  <si>
    <t>КОВИН</t>
  </si>
  <si>
    <t>КОСЈЕРИЋ</t>
  </si>
  <si>
    <t>КОЦЕЉЕВА</t>
  </si>
  <si>
    <t>КРАГУЈЕВАЦ</t>
  </si>
  <si>
    <t>КРАЉЕВО</t>
  </si>
  <si>
    <t>КРУПАЊ</t>
  </si>
  <si>
    <t>КРУШЕВАЦ</t>
  </si>
  <si>
    <t>КУЛА</t>
  </si>
  <si>
    <t>КУРШУМЛИЈА</t>
  </si>
  <si>
    <t>КУЧЕВО</t>
  </si>
  <si>
    <t>ЛАЈКОВАЦ</t>
  </si>
  <si>
    <t>ЛАПОВО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</si>
  <si>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</si>
  <si>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</si>
  <si>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</si>
  <si>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</si>
  <si>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</si>
  <si>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</si>
  <si>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</si>
  <si>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</si>
  <si>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МАЛИ ИЂОШ</t>
  </si>
  <si>
    <t>МАЛО ЦРНИЋЕ</t>
  </si>
  <si>
    <t>МЕДВЕЂА</t>
  </si>
  <si>
    <t>МЕРОШИНА</t>
  </si>
  <si>
    <t>МИОНИЦА</t>
  </si>
  <si>
    <t>НЕГОТИН</t>
  </si>
  <si>
    <t>НИШ</t>
  </si>
  <si>
    <t>НОВА ВАРОШ</t>
  </si>
  <si>
    <t>НОВА ЦРЊА</t>
  </si>
  <si>
    <t>НОВИ БЕЧЕЈ</t>
  </si>
  <si>
    <t>НОВИ КНЕЖЕВАЦ</t>
  </si>
  <si>
    <t>НОВИ ПАЗАР</t>
  </si>
  <si>
    <t>НОВИ САД</t>
  </si>
  <si>
    <t>ОПОВО</t>
  </si>
  <si>
    <t>ОСЕЧИНА</t>
  </si>
  <si>
    <t>ОЏАЦИ</t>
  </si>
  <si>
    <t>ПАНЧЕВО</t>
  </si>
  <si>
    <t>ПАРАЋИН</t>
  </si>
  <si>
    <t>ПЕТРОВАЦ НА МЛАВИ</t>
  </si>
  <si>
    <t>ПЕЋИНЦИ</t>
  </si>
  <si>
    <t>ПИРОТ</t>
  </si>
  <si>
    <t>ПЛАНДИШТЕ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</si>
  <si>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</si>
  <si>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</si>
  <si>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</si>
  <si>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</si>
  <si>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</si>
  <si>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</si>
  <si>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РАЖАЊ</t>
  </si>
  <si>
    <t>РАЧА</t>
  </si>
  <si>
    <t>РАШКА</t>
  </si>
  <si>
    <t>РЕКОВАЦ</t>
  </si>
  <si>
    <t>РУМА</t>
  </si>
  <si>
    <t>СВИЛАЈНАЦ</t>
  </si>
  <si>
    <t>СВРЉИГ</t>
  </si>
  <si>
    <t>СЕНТА</t>
  </si>
  <si>
    <t>СЕЧАЊ</t>
  </si>
  <si>
    <t>СЈЕНИЦА</t>
  </si>
  <si>
    <t>СМЕДЕРЕВО</t>
  </si>
  <si>
    <t>СМЕДЕРЕВСКА ПАЛАНКА</t>
  </si>
  <si>
    <t>СОКОБАЊА</t>
  </si>
  <si>
    <t>СОМБОР</t>
  </si>
  <si>
    <t>СРБОБРАН</t>
  </si>
  <si>
    <t>СРЕМСКА МИТРОВИЦА</t>
  </si>
  <si>
    <t>СРЕМСКИ КАРЛОВЦИ</t>
  </si>
  <si>
    <t>СТАРА ПАЗОВА</t>
  </si>
  <si>
    <t>СУБОТИЦА</t>
  </si>
  <si>
    <t>СУРДУЛИЦА</t>
  </si>
  <si>
    <t>ТЕМЕРИН</t>
  </si>
  <si>
    <t>ТИТЕЛ</t>
  </si>
  <si>
    <t>ТОПОЛА</t>
  </si>
  <si>
    <t>ТРГОВИШТЕ</t>
  </si>
  <si>
    <t>ТРСТЕНИК</t>
  </si>
  <si>
    <t>ТУТИН</t>
  </si>
  <si>
    <t>ЋИЋЕВАЦ</t>
  </si>
  <si>
    <t>ЋУПРИЈА</t>
  </si>
  <si>
    <t>УБ</t>
  </si>
  <si>
    <t>УЖИЦЕ</t>
  </si>
  <si>
    <t>ЦРНА ТРАВА</t>
  </si>
  <si>
    <t>ЧАЈЕТИНА</t>
  </si>
  <si>
    <t>ЧАЧАК</t>
  </si>
  <si>
    <t>ЧОКА</t>
  </si>
  <si>
    <t>ШАБАЦ</t>
  </si>
  <si>
    <t>ШИД</t>
  </si>
  <si>
    <t>Program</t>
  </si>
  <si>
    <t>Назив</t>
  </si>
  <si>
    <t>Шифра</t>
  </si>
  <si>
    <t>Сектор</t>
  </si>
  <si>
    <t>Pg-Pa</t>
  </si>
  <si>
    <t>СТАНОВАЊЕ, УРБАНИЗАМ И ПРОСТОРНО ПЛАНИРАЊЕ</t>
  </si>
  <si>
    <t>1101</t>
  </si>
  <si>
    <t>Урбанизам и просторно планирање</t>
  </si>
  <si>
    <t>0001</t>
  </si>
  <si>
    <t xml:space="preserve">Просторно и урбанистичко планирање </t>
  </si>
  <si>
    <t>0002</t>
  </si>
  <si>
    <t xml:space="preserve">Спровођење урбанистичких и просторних планова </t>
  </si>
  <si>
    <t>0003</t>
  </si>
  <si>
    <t xml:space="preserve">Управљање грађевинским земљиштем </t>
  </si>
  <si>
    <t>0004</t>
  </si>
  <si>
    <t>Стамбена подршка</t>
  </si>
  <si>
    <t>0005</t>
  </si>
  <si>
    <t>Остваривање јавног интереса у одржавању зграда</t>
  </si>
  <si>
    <t xml:space="preserve"> КОМУНАЛНЕ ДЕЛАТНОСТИ </t>
  </si>
  <si>
    <t>1102</t>
  </si>
  <si>
    <t>Управљање/одржавање јавним осветљењем</t>
  </si>
  <si>
    <t>Одржавање јавних зелених површина</t>
  </si>
  <si>
    <t>Одржавање чистоће на површинама јавне намене</t>
  </si>
  <si>
    <t xml:space="preserve">Зоохигијена </t>
  </si>
  <si>
    <t>Уређивање, одржавање и коришћење пијаца</t>
  </si>
  <si>
    <t>0006</t>
  </si>
  <si>
    <t>Одржавање гробаља и погребне услуге</t>
  </si>
  <si>
    <t>0007</t>
  </si>
  <si>
    <t>Прозводња и дистрибуције топлотне енергије</t>
  </si>
  <si>
    <t>0008</t>
  </si>
  <si>
    <t>Управљање и снабдевање водом за пиће</t>
  </si>
  <si>
    <t xml:space="preserve">ЛОКАЛНИ ЕКОНОМСКИ РАЗВОЈ </t>
  </si>
  <si>
    <t>1501</t>
  </si>
  <si>
    <t>Економска и развојна политика</t>
  </si>
  <si>
    <t xml:space="preserve">Унапређење привредног и инвестиционог амбијента  </t>
  </si>
  <si>
    <t>Мере активне политике запошљавања</t>
  </si>
  <si>
    <t>Подршка економском развоју и промоцији предузетништва</t>
  </si>
  <si>
    <t>РАЗВОЈ ТУРИЗМА</t>
  </si>
  <si>
    <t>1502</t>
  </si>
  <si>
    <t>Управљање развојем туризма</t>
  </si>
  <si>
    <t>Промоција туристичке понуде</t>
  </si>
  <si>
    <t>ПОЉОПРИВРЕДА И РУРАЛНИ РАЗВОЈ</t>
  </si>
  <si>
    <t>0101</t>
  </si>
  <si>
    <t>Пољопривреда и рурални развој</t>
  </si>
  <si>
    <t xml:space="preserve">Подршка за спровођење пољопривредне политике у локалној заједници </t>
  </si>
  <si>
    <t>Мере подршке руралном развоју</t>
  </si>
  <si>
    <t xml:space="preserve"> ЗАШТИТА ЖИВОТНЕ СРЕДИНЕ</t>
  </si>
  <si>
    <t>0401</t>
  </si>
  <si>
    <t>Заштита животне средине</t>
  </si>
  <si>
    <t xml:space="preserve">Управљање заштитом животне средине </t>
  </si>
  <si>
    <t xml:space="preserve">Праћење квалитета елемената животне средине  </t>
  </si>
  <si>
    <t xml:space="preserve">Заштита природе </t>
  </si>
  <si>
    <t>Управљање отпадним водама</t>
  </si>
  <si>
    <t>Управљање комуналним отпадом</t>
  </si>
  <si>
    <t>Управљање осталим врстама отпада</t>
  </si>
  <si>
    <t>ОРГАНИЗАЦИЈА САОБРАЋАЈА И САОБРАЋАЈНА ИНФРАСТРУКТУРА</t>
  </si>
  <si>
    <t>0701</t>
  </si>
  <si>
    <t>Саобраћај и саобраћајна инфраструктура</t>
  </si>
  <si>
    <t xml:space="preserve">Управљање и одржавање саобраћајне инфраструктуре </t>
  </si>
  <si>
    <t>Јавни градски и приградски превоз путника</t>
  </si>
  <si>
    <t>2001</t>
  </si>
  <si>
    <t>Образовање</t>
  </si>
  <si>
    <t>Функционисање и остваривање предшколског васпитања и образовања</t>
  </si>
  <si>
    <t>2002</t>
  </si>
  <si>
    <t>Функционисање основних школа</t>
  </si>
  <si>
    <t>2003</t>
  </si>
  <si>
    <t>Функционисање средњих  школа</t>
  </si>
  <si>
    <t xml:space="preserve">СОЦИЈАЛНА И ДЕЧИЈА ЗАШТИТА </t>
  </si>
  <si>
    <t>0901</t>
  </si>
  <si>
    <t>Социјална заштита</t>
  </si>
  <si>
    <t>Једнократне помоћи и други облици помоћи</t>
  </si>
  <si>
    <t xml:space="preserve">Породични и домски смештај, прихватилишта и друге врсте смештаја </t>
  </si>
  <si>
    <t xml:space="preserve">Дневне услуге у заједници </t>
  </si>
  <si>
    <t xml:space="preserve">Саветодавно-терапијске и социјално-едукативне услуге </t>
  </si>
  <si>
    <t>Подршка реализацији програма Црвеног крста</t>
  </si>
  <si>
    <t xml:space="preserve">Подршка деци и породици са децом </t>
  </si>
  <si>
    <t>Подршка рађању и родитељству</t>
  </si>
  <si>
    <t>Подршка особама са инвалидитетом</t>
  </si>
  <si>
    <t>ЗДРАВСТВЕНА ЗАШТИТА</t>
  </si>
  <si>
    <t>1801</t>
  </si>
  <si>
    <t>Здравствена заштита</t>
  </si>
  <si>
    <t>Функционисање установа примарне здравствне заштите</t>
  </si>
  <si>
    <t>Мртвозорство</t>
  </si>
  <si>
    <t>Спровођење активности  из области друштвене бриге за јавно здравље</t>
  </si>
  <si>
    <t>1201</t>
  </si>
  <si>
    <t>Култура, комуникације и медији</t>
  </si>
  <si>
    <t>Функционисање локалних установа културе</t>
  </si>
  <si>
    <t xml:space="preserve">Јачање културне продукције и уметничког стваралаштва </t>
  </si>
  <si>
    <t>Унапређење система очувања и представљања културно-историјског наслеђа</t>
  </si>
  <si>
    <t>Остваривање и унапређивање јавног интереса у области јавног информисања</t>
  </si>
  <si>
    <t>Унапређење јавног информисања на језицима националних мањина</t>
  </si>
  <si>
    <t>Унапређење јавног информисања особа са инвалидитетом</t>
  </si>
  <si>
    <t>1301</t>
  </si>
  <si>
    <t>Спорт и омладина</t>
  </si>
  <si>
    <t>Функционисање локалних спортских установа</t>
  </si>
  <si>
    <t>Подршка предшколском и школском спорту</t>
  </si>
  <si>
    <t>Подршка локалним спортским организацијама, удружењима и савезима</t>
  </si>
  <si>
    <t>Спровођење омладинске политике</t>
  </si>
  <si>
    <t>ОПШТЕ УСЛУГЕ ЛОКАЛНЕ САМОУПРАВЕ</t>
  </si>
  <si>
    <t>0602</t>
  </si>
  <si>
    <t>Опште услуге јавне управе</t>
  </si>
  <si>
    <t xml:space="preserve">Функционисање локалне самоуправе и градских општина </t>
  </si>
  <si>
    <t>Функционисање месних заједница</t>
  </si>
  <si>
    <t>Сервисирање јавног дуга</t>
  </si>
  <si>
    <t xml:space="preserve">Општинско/градско правобранилаштво </t>
  </si>
  <si>
    <t>Омбудсман</t>
  </si>
  <si>
    <t>Инспекцијски послови</t>
  </si>
  <si>
    <t>Функционисање националних савета националних мањина</t>
  </si>
  <si>
    <t>0009</t>
  </si>
  <si>
    <t>Текућа буџетска резерва</t>
  </si>
  <si>
    <t>0010</t>
  </si>
  <si>
    <t>Стална буџетска резерва</t>
  </si>
  <si>
    <t>0011</t>
  </si>
  <si>
    <t>Робне резерве</t>
  </si>
  <si>
    <t>0014</t>
  </si>
  <si>
    <t>Управљање у ванредним ситуацијама</t>
  </si>
  <si>
    <t>ПОЛИТИЧКИ СИСТЕМ ЛОКАЛНЕ САМОУПРАВЕ</t>
  </si>
  <si>
    <t>2101</t>
  </si>
  <si>
    <t>Политички систем</t>
  </si>
  <si>
    <t xml:space="preserve">Функционисање Скупштине </t>
  </si>
  <si>
    <t xml:space="preserve">Функционисање извршних органа </t>
  </si>
  <si>
    <t xml:space="preserve">Подршка раду извршних органа власти и скупштине </t>
  </si>
  <si>
    <t>ЕНЕРГЕТСКА ЕФИКАСНОСТ И ОБНОВЉИВИ ИЗВОРИ ЕНЕРГИЈЕ</t>
  </si>
  <si>
    <t>0501</t>
  </si>
  <si>
    <t>Енергетика</t>
  </si>
  <si>
    <t>Енергетски менаџмент</t>
  </si>
  <si>
    <t>Раздео</t>
  </si>
  <si>
    <t>Глава</t>
  </si>
  <si>
    <t>Функција</t>
  </si>
  <si>
    <t>Назив програма</t>
  </si>
  <si>
    <t>Шифра програма</t>
  </si>
  <si>
    <t>Шифра програмске активности</t>
  </si>
  <si>
    <t>Назив програмске активности</t>
  </si>
  <si>
    <t>Шифра пројекта</t>
  </si>
  <si>
    <t>Назив пројекта</t>
  </si>
  <si>
    <t>Извор</t>
  </si>
  <si>
    <t>Конто</t>
  </si>
  <si>
    <t>у дин.</t>
  </si>
  <si>
    <t>ПРЕДШКОЛСКО ОБРАЗОВАЊЕ И ВАСПИТАЊЕ</t>
  </si>
  <si>
    <t>ОСНОВНО ОБРАЗОВАЊЕ И ВАСПИТАЊЕ</t>
  </si>
  <si>
    <t>СРЕДЊЕ ОБРАЗОВАЊЕ И ВАСПИТАЊЕ</t>
  </si>
  <si>
    <t>РАЗВОЈ КУЛТУРЕ И ИНФОРМИСАЊА</t>
  </si>
  <si>
    <t>РАЗВОЈ СПОРТА И ОМЛАДИНЕ</t>
  </si>
  <si>
    <t>0101-0001</t>
  </si>
  <si>
    <t>0101-0002</t>
  </si>
  <si>
    <t>0401-0001</t>
  </si>
  <si>
    <t>0401-0002</t>
  </si>
  <si>
    <t>0401-0003</t>
  </si>
  <si>
    <t>0401-0004</t>
  </si>
  <si>
    <t>0401-0005</t>
  </si>
  <si>
    <t>0401-0006</t>
  </si>
  <si>
    <t>0501-0001</t>
  </si>
  <si>
    <t>0602-0001</t>
  </si>
  <si>
    <t>0602-0002</t>
  </si>
  <si>
    <t>0602-0003</t>
  </si>
  <si>
    <t>0602-0004</t>
  </si>
  <si>
    <t>0602-0005</t>
  </si>
  <si>
    <t>0602-0006</t>
  </si>
  <si>
    <t>0602-0007</t>
  </si>
  <si>
    <t>0602-0009</t>
  </si>
  <si>
    <t>0602-0010</t>
  </si>
  <si>
    <t>0602-0011</t>
  </si>
  <si>
    <t>0602-0014</t>
  </si>
  <si>
    <t>0701-0002</t>
  </si>
  <si>
    <t>0701-0004</t>
  </si>
  <si>
    <t>0901-0001</t>
  </si>
  <si>
    <t>0901-0002</t>
  </si>
  <si>
    <t>0901-0003</t>
  </si>
  <si>
    <t>0901-0004</t>
  </si>
  <si>
    <t>0901-0005</t>
  </si>
  <si>
    <t>0901-0006</t>
  </si>
  <si>
    <t>0901-0007</t>
  </si>
  <si>
    <t>0901-0008</t>
  </si>
  <si>
    <t>1101-0001</t>
  </si>
  <si>
    <t>1101-0002</t>
  </si>
  <si>
    <t>1101-0003</t>
  </si>
  <si>
    <t>1101-0004</t>
  </si>
  <si>
    <t>1101-0005</t>
  </si>
  <si>
    <t>1102-0001</t>
  </si>
  <si>
    <t>1102-0002</t>
  </si>
  <si>
    <t>1102-0003</t>
  </si>
  <si>
    <t>1102-0004</t>
  </si>
  <si>
    <t>1102-0005</t>
  </si>
  <si>
    <t>1102-0006</t>
  </si>
  <si>
    <t>1102-0007</t>
  </si>
  <si>
    <t>1102-0008</t>
  </si>
  <si>
    <t>1201-0001</t>
  </si>
  <si>
    <t>1201-0002</t>
  </si>
  <si>
    <t>1201-0003</t>
  </si>
  <si>
    <t>1201-0004</t>
  </si>
  <si>
    <t>1201-0005</t>
  </si>
  <si>
    <t>1201-0006</t>
  </si>
  <si>
    <t>1301-0001</t>
  </si>
  <si>
    <t>1301-0002</t>
  </si>
  <si>
    <t>1301-0004</t>
  </si>
  <si>
    <t>1301-0005</t>
  </si>
  <si>
    <t>1501-0001</t>
  </si>
  <si>
    <t>1501-0002</t>
  </si>
  <si>
    <t>1501-0003</t>
  </si>
  <si>
    <t>1502-0001</t>
  </si>
  <si>
    <t>1502-0002</t>
  </si>
  <si>
    <t>1801-0001</t>
  </si>
  <si>
    <t>1801-0002</t>
  </si>
  <si>
    <t>1801-0003</t>
  </si>
  <si>
    <t>2001-0001</t>
  </si>
  <si>
    <t>2002-0001</t>
  </si>
  <si>
    <t>2003-0001</t>
  </si>
  <si>
    <t>2101-0001</t>
  </si>
  <si>
    <t>2101-0002</t>
  </si>
  <si>
    <t>2101-0003</t>
  </si>
  <si>
    <t>Назив ЈЛС</t>
  </si>
  <si>
    <t>Изабрати назив ЈЛС из падајућег менија</t>
  </si>
  <si>
    <t>ФУНКЦИОНАЛНА КЛАСИФИКАЦИЈА</t>
  </si>
  <si>
    <t>Ниво</t>
  </si>
  <si>
    <t xml:space="preserve">Назив </t>
  </si>
  <si>
    <t>000</t>
  </si>
  <si>
    <t>СОЦИЈАЛНА ЗАШТИТА</t>
  </si>
  <si>
    <t>010</t>
  </si>
  <si>
    <t>Болест и инвалидност</t>
  </si>
  <si>
    <t>011</t>
  </si>
  <si>
    <t>Болест</t>
  </si>
  <si>
    <t>012</t>
  </si>
  <si>
    <t>Инвалидност</t>
  </si>
  <si>
    <t>020</t>
  </si>
  <si>
    <t>Старост</t>
  </si>
  <si>
    <t>030</t>
  </si>
  <si>
    <t>Корисници породичне пензије</t>
  </si>
  <si>
    <t>040</t>
  </si>
  <si>
    <t>Породица и деца</t>
  </si>
  <si>
    <t>050</t>
  </si>
  <si>
    <t>Незапосленост</t>
  </si>
  <si>
    <t>060</t>
  </si>
  <si>
    <t>Становање</t>
  </si>
  <si>
    <t>070</t>
  </si>
  <si>
    <t>Социјална помоћ угроженом становништву, некласификована на другом месту</t>
  </si>
  <si>
    <t>080</t>
  </si>
  <si>
    <t>Социјална заштита- истраживање и развој</t>
  </si>
  <si>
    <t>090</t>
  </si>
  <si>
    <t>Социјална заштита некласификована на другом месту</t>
  </si>
  <si>
    <t>ОПШТЕ ЈАВНЕ УСЛУГЕ</t>
  </si>
  <si>
    <t>Извршни и законодавни органи, финансијски и фискални послови и спољни послови</t>
  </si>
  <si>
    <t>Извршни и законодавни органи</t>
  </si>
  <si>
    <t>Финансијски и фискални послови и услуге</t>
  </si>
  <si>
    <t>Спољни послови</t>
  </si>
  <si>
    <t>Економска помоћ иностранству</t>
  </si>
  <si>
    <t>Економска помоћ земљама у развоју и земљама у транзицији</t>
  </si>
  <si>
    <t>Економска помоћ  преко међународних организација</t>
  </si>
  <si>
    <t>Опште услуге</t>
  </si>
  <si>
    <t>Опште кадровске услуге</t>
  </si>
  <si>
    <t>Глобалне услуге планирања и статистике</t>
  </si>
  <si>
    <t>Остале опште услуге</t>
  </si>
  <si>
    <t>Основно истраживање</t>
  </si>
  <si>
    <t>Опште јавне услуге-истраживање и развој</t>
  </si>
  <si>
    <t>Опште јавне услуге некласификоване на другом месту</t>
  </si>
  <si>
    <t>Трансакције јавног дуга</t>
  </si>
  <si>
    <t>Трансакције општег карактера између различитих нивоа власти</t>
  </si>
  <si>
    <t>ОДБРАНА</t>
  </si>
  <si>
    <t>Војна одбрана</t>
  </si>
  <si>
    <t>Цивилна одбрана</t>
  </si>
  <si>
    <t>Војна помоћ иностранству</t>
  </si>
  <si>
    <t>Одбрана- истраживање и развој</t>
  </si>
  <si>
    <t>Одбрана некласификована на другом месту</t>
  </si>
  <si>
    <t>ЈАВНИ РЕД И МИР</t>
  </si>
  <si>
    <t>Полицијске услуге</t>
  </si>
  <si>
    <t>Услуге полиције</t>
  </si>
  <si>
    <t>Судови</t>
  </si>
  <si>
    <t>Затвори</t>
  </si>
  <si>
    <t>Јавни ред и безбедност -истраживање и развој</t>
  </si>
  <si>
    <t>Јавни ред и безбедност некласификован на другом месту</t>
  </si>
  <si>
    <t>ЕКОНОМСКИ ПОСЛОВИ</t>
  </si>
  <si>
    <t>Општи економски и комерцијални послови и послови по питању рада</t>
  </si>
  <si>
    <t>Општи економски и комерцијални послови</t>
  </si>
  <si>
    <t>Општи послови по питању рада</t>
  </si>
  <si>
    <t>Пољопривреда, шумарство, лов и риболов</t>
  </si>
  <si>
    <t>Пољопривреда</t>
  </si>
  <si>
    <t>Шумарство</t>
  </si>
  <si>
    <t>Лов и риболов</t>
  </si>
  <si>
    <t>Гориво и енергија</t>
  </si>
  <si>
    <t>Угаљ и остала чврста минерална горива</t>
  </si>
  <si>
    <t>Нафта и природни гас</t>
  </si>
  <si>
    <t>Нуклеарно гориво</t>
  </si>
  <si>
    <t>Остала горива</t>
  </si>
  <si>
    <t>Електрична енергија</t>
  </si>
  <si>
    <t>Неелекртична енергија</t>
  </si>
  <si>
    <t>Рударство, производња и изградња</t>
  </si>
  <si>
    <t>Ископавање минералних ресурса осим минералних горива</t>
  </si>
  <si>
    <t>Производња</t>
  </si>
  <si>
    <t>Изградња</t>
  </si>
  <si>
    <t>Саобраћај</t>
  </si>
  <si>
    <t>Друмски саобраћај</t>
  </si>
  <si>
    <t>Водени саобраћај</t>
  </si>
  <si>
    <t>Железнички саобраћај</t>
  </si>
  <si>
    <t>Ваздушни саобраћај</t>
  </si>
  <si>
    <t>Цевоводи и други облици саобраћаја</t>
  </si>
  <si>
    <t>Комуникације</t>
  </si>
  <si>
    <t>Остале делатности</t>
  </si>
  <si>
    <t>Трговина, смештај и складиштење</t>
  </si>
  <si>
    <t>Хотели и ресторани</t>
  </si>
  <si>
    <t>Туризам</t>
  </si>
  <si>
    <t>Вишенаменски развојни пројекти</t>
  </si>
  <si>
    <t>Економски послови -истраживање и развој</t>
  </si>
  <si>
    <t>И&amp;Р Општи економски и комерцијални послови и послови по питању рада</t>
  </si>
  <si>
    <t>И&amp;Р Пољопривреда, шумарство, лов и риболов</t>
  </si>
  <si>
    <t>И&amp;Р Гориво и енергија</t>
  </si>
  <si>
    <t>И&amp;Р Рударство, производња и градња</t>
  </si>
  <si>
    <t>Саобраћај -истраживање и развој</t>
  </si>
  <si>
    <t>И&amp;Р Комуникације</t>
  </si>
  <si>
    <t>И&amp;Р Остале делатности</t>
  </si>
  <si>
    <t>Економски послови некласификовани на другом месту</t>
  </si>
  <si>
    <t>ЗАШТИТА ЖИВОТНЕ СРЕДИНЕ</t>
  </si>
  <si>
    <t>Управљање отпадом</t>
  </si>
  <si>
    <t>Смањење загађености</t>
  </si>
  <si>
    <t>Заштита биљног и животињског света и крајолика</t>
  </si>
  <si>
    <t>И&amp;Р Заштита животне средине</t>
  </si>
  <si>
    <t>Заштита животне средине некласификована на другом месту</t>
  </si>
  <si>
    <t>ПОСЛОВИ СТАНОВАЊА И ЗАЈЕДНИЦЕ</t>
  </si>
  <si>
    <t>Стамбени развој</t>
  </si>
  <si>
    <t>Развој заједнице</t>
  </si>
  <si>
    <t>Водоснабдевање</t>
  </si>
  <si>
    <t>Улична расвета</t>
  </si>
  <si>
    <t>Послови становања и заједнице - истраживање и развој</t>
  </si>
  <si>
    <t>Послови становања и заједнице некласификовани на другом месту</t>
  </si>
  <si>
    <t>ЗДРАВСТВО</t>
  </si>
  <si>
    <t>Медицински производи, помагала и опрема</t>
  </si>
  <si>
    <t>Фармацеутски производи</t>
  </si>
  <si>
    <t>Остали медицински производи</t>
  </si>
  <si>
    <t>Терапеутска помагала и опрема</t>
  </si>
  <si>
    <t>Ванболничке услуге</t>
  </si>
  <si>
    <t>Опште медицинске услуге</t>
  </si>
  <si>
    <t>Специјалистичке медицинске услуге</t>
  </si>
  <si>
    <t>Стоматолошке услуге</t>
  </si>
  <si>
    <t>Парамедицинске услуге</t>
  </si>
  <si>
    <t>Болничке услуге</t>
  </si>
  <si>
    <t>Опште болничке услуге</t>
  </si>
  <si>
    <t>Специјалистичке болничке услуге</t>
  </si>
  <si>
    <t>Услуге медицинских центара и породилишта</t>
  </si>
  <si>
    <t>Услуге домова за негу и опоравак</t>
  </si>
  <si>
    <t>Услуге јавног здравства</t>
  </si>
  <si>
    <t>И&amp;Р Здравство</t>
  </si>
  <si>
    <t>Здравство некласификовано на другом месту</t>
  </si>
  <si>
    <t>РЕКРЕАЦИЈА, СПОРТ, КУЛТУРА И ВЕРЕ</t>
  </si>
  <si>
    <t>Услуге рекреације и спорта</t>
  </si>
  <si>
    <t>Услуге културе</t>
  </si>
  <si>
    <t>Услуге емитовања и штампања</t>
  </si>
  <si>
    <t>Верске и остале услуге заједнице</t>
  </si>
  <si>
    <t>И&amp;Р Рекреација, спорт, култура и вере</t>
  </si>
  <si>
    <t>Рекреација, спорт, култура и вере некласификоване на другом месту</t>
  </si>
  <si>
    <t>ОБРАЗОВАЊЕ</t>
  </si>
  <si>
    <t>Предшколско и основно образовање</t>
  </si>
  <si>
    <t>Предшколско образовање</t>
  </si>
  <si>
    <t>Основно образовање</t>
  </si>
  <si>
    <t>Основно образовање са домом ученика</t>
  </si>
  <si>
    <t>Основно образовање са средњом школом</t>
  </si>
  <si>
    <t xml:space="preserve">Специјално основно образовање </t>
  </si>
  <si>
    <t>Основно образовање са средњом школом и домом ученика</t>
  </si>
  <si>
    <t>Средње образовање</t>
  </si>
  <si>
    <t>Ниже средње образовање</t>
  </si>
  <si>
    <t>Више средње образовање</t>
  </si>
  <si>
    <t>Средње образовање са домом ученика</t>
  </si>
  <si>
    <t>Више образовање</t>
  </si>
  <si>
    <t>Више образовање са студентским домом</t>
  </si>
  <si>
    <t>Високо образовање</t>
  </si>
  <si>
    <t xml:space="preserve">Високо образовање - Први степен </t>
  </si>
  <si>
    <t xml:space="preserve">Високо образовање - Други степен </t>
  </si>
  <si>
    <t>Образовање које није дефинисано нивоом</t>
  </si>
  <si>
    <t>Помоћне услуге образовању</t>
  </si>
  <si>
    <t>И&amp;Р Образовање</t>
  </si>
  <si>
    <t>Образовање некласификовано на другом месту</t>
  </si>
  <si>
    <t>Барајево</t>
  </si>
  <si>
    <t>Чукарица</t>
  </si>
  <si>
    <t>Гроцка</t>
  </si>
  <si>
    <t>Нови Београд</t>
  </si>
  <si>
    <t>Обреновац</t>
  </si>
  <si>
    <t>Палилула</t>
  </si>
  <si>
    <t>Савски Венац</t>
  </si>
  <si>
    <t>Сопот</t>
  </si>
  <si>
    <t>Стари Град</t>
  </si>
  <si>
    <t>Вождовац</t>
  </si>
  <si>
    <t>Врачар</t>
  </si>
  <si>
    <t>Земун</t>
  </si>
  <si>
    <t>Звездара</t>
  </si>
  <si>
    <t>Лазаревац</t>
  </si>
  <si>
    <t>Младеновац</t>
  </si>
  <si>
    <t>Раковица</t>
  </si>
  <si>
    <t>Нишка Бања</t>
  </si>
  <si>
    <t>Сурчин</t>
  </si>
  <si>
    <t>Пантелеј</t>
  </si>
  <si>
    <t>Црвени крст</t>
  </si>
  <si>
    <t>Медиана</t>
  </si>
  <si>
    <t>Костолац</t>
  </si>
  <si>
    <t>Врањска Бања</t>
  </si>
  <si>
    <t>Севојно</t>
  </si>
  <si>
    <t>Назив раздела</t>
  </si>
  <si>
    <t>Назив главе</t>
  </si>
  <si>
    <t>Grand Total</t>
  </si>
  <si>
    <t>Р.бр.  програма</t>
  </si>
  <si>
    <t>Програмска активност</t>
  </si>
  <si>
    <t>Пројекат</t>
  </si>
  <si>
    <t>Шифра ЈЛС</t>
  </si>
  <si>
    <t>R.br</t>
  </si>
  <si>
    <t>р.б.</t>
  </si>
  <si>
    <t>Група конта</t>
  </si>
  <si>
    <t>УКУПНО</t>
  </si>
  <si>
    <t>1.</t>
  </si>
  <si>
    <t>Расходи за запослене</t>
  </si>
  <si>
    <t>2.</t>
  </si>
  <si>
    <t>Коришћење услуга и роба</t>
  </si>
  <si>
    <t>3.</t>
  </si>
  <si>
    <t>Субвенције</t>
  </si>
  <si>
    <t>4.</t>
  </si>
  <si>
    <t>Донације и трансфери</t>
  </si>
  <si>
    <t>5.</t>
  </si>
  <si>
    <t>Накнада за социјалну заштиту из буџета</t>
  </si>
  <si>
    <t>6.</t>
  </si>
  <si>
    <t>Остали расходи</t>
  </si>
  <si>
    <t>Класа 5 - Издаци за нефинансијску имовину</t>
  </si>
  <si>
    <t>Напомена:</t>
  </si>
  <si>
    <t>Неизмирене обавезе се исказују :</t>
  </si>
  <si>
    <t>За  све директне и индиректне кориснике кумулативно.</t>
  </si>
  <si>
    <t>За градове који имају градске општине неизмирене обавезе исказују се збирно.</t>
  </si>
  <si>
    <t>Датум</t>
  </si>
  <si>
    <t>Печат</t>
  </si>
  <si>
    <t>Потпис овлашћеног лица</t>
  </si>
  <si>
    <t>Кредитор</t>
  </si>
  <si>
    <t>Назив конта</t>
  </si>
  <si>
    <t>k3</t>
  </si>
  <si>
    <t>izvor</t>
  </si>
  <si>
    <t>Sum of Iznos</t>
  </si>
  <si>
    <t>Status</t>
  </si>
  <si>
    <t>God.</t>
  </si>
  <si>
    <t>Usvojen B</t>
  </si>
  <si>
    <t>Tekući B-korig</t>
  </si>
  <si>
    <t>Plaćeno  I-X</t>
  </si>
  <si>
    <t>Izvršeno 2015</t>
  </si>
  <si>
    <t>Izvršeno 2014</t>
  </si>
  <si>
    <t>Konto</t>
  </si>
  <si>
    <t>Izvor</t>
  </si>
  <si>
    <t>10?</t>
  </si>
  <si>
    <t>k6</t>
  </si>
  <si>
    <t>Назив уплатног рачуна</t>
  </si>
  <si>
    <t>Порез на зараде</t>
  </si>
  <si>
    <t xml:space="preserve">Порез на приходе од самосталних делатности који се плаћа према стварно оствареном приходу, по решењу Пореске управе                                                                                 </t>
  </si>
  <si>
    <t xml:space="preserve">Порез на приходе од самосталних делатности који се плаћа према паушално утврђеном приходу, по решењу Пореске управе                                                                           </t>
  </si>
  <si>
    <t>Порез на приходе од самосталних делатности који се плаћа према стварно оствареном приходу самоопорезивањем</t>
  </si>
  <si>
    <t>Порез на приходе од ауторских права, права сродних ауторском праву и права индустријске својине</t>
  </si>
  <si>
    <t>Порез на дивиденде и уделе у добити</t>
  </si>
  <si>
    <t xml:space="preserve">Порез на приходе од камате                                                                                                                                                                              </t>
  </si>
  <si>
    <t xml:space="preserve">Порез на приходе од непокретности                                                                                                 </t>
  </si>
  <si>
    <t>Порез на капиталне добитке</t>
  </si>
  <si>
    <t xml:space="preserve">Порез на приходе од давања у закуп покретних ствари - по основу самоопорезивања и по решењу Пореске управе                                                                                           </t>
  </si>
  <si>
    <t xml:space="preserve">Порез на приход од пољопривреде и шумарства, по решењу Пореске управе                                                                                                                                 </t>
  </si>
  <si>
    <t xml:space="preserve">Порез на земљиште                                                                                                                                                                                      </t>
  </si>
  <si>
    <t>Порез на приходе од непокретности, по решењу Пореске управе</t>
  </si>
  <si>
    <t xml:space="preserve">Порез на приходе од издавања сопствених непокретности и порез на приходе од капитала по другом основу_x000D_
</t>
  </si>
  <si>
    <t xml:space="preserve">Порез на добитке од игара на срећу                                                                                                                                                                      </t>
  </si>
  <si>
    <t xml:space="preserve">Порез на приходе од осигурања лица                                                                                                                                                                     </t>
  </si>
  <si>
    <t xml:space="preserve">Годишњи порез на доходак грађана                                                                                                                                                                      </t>
  </si>
  <si>
    <t>Самодопринос према зарадама запослених и по основу пензија на територији месне заједнице и општине</t>
  </si>
  <si>
    <t xml:space="preserve">Самодопринос према зарадама запослених и по основу пензија на територији града                                                                                                                          </t>
  </si>
  <si>
    <t xml:space="preserve">Самодопринос из прихода од пољопривреде и шумарства                                                                                                                                                    </t>
  </si>
  <si>
    <t xml:space="preserve">Самодопринос из прихода лица која се баве самосталном делатношћу                                                                                                                                     </t>
  </si>
  <si>
    <t>Самодопринос на вредност имовине</t>
  </si>
  <si>
    <t>Порез на остале приходе</t>
  </si>
  <si>
    <t>Порез на непријављени  приход утврђен унакрсном проценом</t>
  </si>
  <si>
    <t>Порез на приходе спортиста и спортских стручњака</t>
  </si>
  <si>
    <t xml:space="preserve">Порез по одбитку за приходе по основу извођења естрадног, забавног, уметничког, спортског или сличног програма_x000D_
</t>
  </si>
  <si>
    <t>Порез по одбитку на накнаду исплаћену по основу промета секундарних сировина и отпада</t>
  </si>
  <si>
    <t>Порез на добит правних лица</t>
  </si>
  <si>
    <t>Порез на добит правних лица који се као порез по одбитку обрачунава на дивиденде које се исплаћују резидентима</t>
  </si>
  <si>
    <t>Порез на добит правних лица који се обрачунава и наплаћује као порез по одбитку на дивиденде које се исплаћују нерезидентима</t>
  </si>
  <si>
    <t>Порез на добит правних лица који се као порез по одбитку  обрачунава на камате које се исплаћују нерезидентима</t>
  </si>
  <si>
    <t>Порез на добит правних лица који се као порез по одбитку  обрачунава на ауторске накнаде које се исплаћују нерезидентима</t>
  </si>
  <si>
    <t>Порез на добит правних лица који се обрачунава на капиталне добитке које остваре нерезиденти</t>
  </si>
  <si>
    <t>Порез на добит правних лица који се обрачунава на накнаде по основу закупа и подзакупа непокретности и покретних ствари које се исплаћују нерезидентима</t>
  </si>
  <si>
    <t>Порез на добит правних лица који се као порез по одбитку обрачунава на приходе које остварују нерезидентна правна лица, по основу вишка стечајне масе, односно расподеле ликвидационог остатка</t>
  </si>
  <si>
    <t>Порез на добит правних лица који се обрачунава на приходе које остварује нерезидентно правно лице из јурисдикције са преференцијалним пореским системом</t>
  </si>
  <si>
    <t xml:space="preserve">Порез на добит правних лица који се као порез по одбитку обрачунава на накнаде од услуга које се пружају или користе на територији Републике које се исплаћују нерезидентима_x000D_
</t>
  </si>
  <si>
    <t xml:space="preserve">Порез на фонд зарада запослених који се финансира из буџета и фондова обавезног социјалног осигурања_x000D_
</t>
  </si>
  <si>
    <t>Порез на фонд зарада осталих запослених</t>
  </si>
  <si>
    <t>Порез на фонд зарада лица која остварују приходе од ауторских права и права индустријске својине</t>
  </si>
  <si>
    <t>Посебан порез на необрађено обрадиво пољопривредно земљиште</t>
  </si>
  <si>
    <t>Порез на имовину обвезника који не воде пословне књиге</t>
  </si>
  <si>
    <t>Порез на имовину обвезника који воде пословне књиге</t>
  </si>
  <si>
    <t>Порез на наслеђе и поклон, по решењу Пореске управе</t>
  </si>
  <si>
    <t>Порез на финансијске трансакције</t>
  </si>
  <si>
    <t>Порез на пренос апсолутних права на непокретности, по решењу Пореске управе</t>
  </si>
  <si>
    <t>Порез на пренос апсолутних права на акцијама и другим хартијама од вредности, по решењу Пореске управе</t>
  </si>
  <si>
    <t>Порез на пренос апсолутних права на моторним возилима, пловилима и ваздухопловима, по решењу Пореске управе</t>
  </si>
  <si>
    <t>Порез на пренос апсолутних права у осталим случајевима, по решењу Пореске управе</t>
  </si>
  <si>
    <t>Порез на пренос апсолутних права на интелектуалној својини</t>
  </si>
  <si>
    <t xml:space="preserve">Порез на пренос апсолутних права код продаје стечајног дужника као правног лица </t>
  </si>
  <si>
    <t>Порез на акције на име и уделе</t>
  </si>
  <si>
    <t>Порез на промет дуванских прерађевина, алкохолних пића и кафе</t>
  </si>
  <si>
    <t>Порез на додату вредност</t>
  </si>
  <si>
    <t>Порез на додату вредност при увозу</t>
  </si>
  <si>
    <t>Порез на промет производа (општи режим)</t>
  </si>
  <si>
    <t>Порез на промет лекова са посебне листе</t>
  </si>
  <si>
    <t>Порез на промет осталих лекова, медицинских средстава, ортопедских помагала и слично</t>
  </si>
  <si>
    <t>Порез на промет производа остварен при увозу</t>
  </si>
  <si>
    <t>Накнада за сакупљање, коришћење и промет заштићених врста дивље флоре, фауне и гљива</t>
  </si>
  <si>
    <t xml:space="preserve">Средства Црвеног крста Србије по члану 15. Закона о Црвеном крсту Србије током „Недеље Црвеног крста” од 8. до 15. маја и „Недеље солидарности” од 14. до 21. септембра_x000D_
</t>
  </si>
  <si>
    <t xml:space="preserve">Средства Црвеног крста Србије по члану 16. Закона о Црвеном крсту Србије од сваке продате карте за манифестације међународног карактера (културне, забавне, спортске и слично) током целе календарске године_x000D_
</t>
  </si>
  <si>
    <t>Порез на промет нових моторних возила</t>
  </si>
  <si>
    <t>Порез на промет услуга промета производа на велико</t>
  </si>
  <si>
    <t>Порез на промет комуналних услуга</t>
  </si>
  <si>
    <t>Порез на промет финансијских услуга (камате за дате кредите и позајмице, банкарске и друге услуге, услуге платног промета, берзанске услуге и услуге осигурања и реосигурања)</t>
  </si>
  <si>
    <t>Порез на промет угоститељских и туристичких услуга</t>
  </si>
  <si>
    <t>Порез на промет услуга организовања приредби и естрада</t>
  </si>
  <si>
    <t>Порез на промет услуга приређивања игара на срећу</t>
  </si>
  <si>
    <t>Порез на промет услуга од приређивања игара на срећу помоћу аутомата, који се плаћа у паушалном износу</t>
  </si>
  <si>
    <t>Порез на промет услуга у годишњем паушалном износу, по решењу Пореске управе</t>
  </si>
  <si>
    <t>Порез на промет осталих услуга</t>
  </si>
  <si>
    <t>Порез на премије неживотних осигурања</t>
  </si>
  <si>
    <t>Комунална такса за држање музичких уређаја и приређивање музичког програма у угоститељским објектима</t>
  </si>
  <si>
    <t xml:space="preserve">Комунална такса за коришћење рекламних паноа, укључујући и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
</t>
  </si>
  <si>
    <t xml:space="preserve">Средства у износу 10% од уплаћене премије осигурања усева и плодова за финансирање система одбране од града_x000D_
</t>
  </si>
  <si>
    <t xml:space="preserve">Средства остварена по основу 1% прихода од продаје улазница за спортске догађаје, по пријављеном догађају Министарству унутрашњих послова у корист Буџетског фонда за ванредне ситуације_x000D_
</t>
  </si>
  <si>
    <t>Порез на употребу моторних возила</t>
  </si>
  <si>
    <t xml:space="preserve">Комунална такса за држање моторних друмских и прикључних возила, осим пољопривредних возила и машина_x000D_
</t>
  </si>
  <si>
    <t>Годишња накнада за моторна возила, тракторе и прикључна возила</t>
  </si>
  <si>
    <t>Порез на употребу мобилног телефона</t>
  </si>
  <si>
    <t xml:space="preserve">Порез на употребу пловних објеката-пловила_x000D_
</t>
  </si>
  <si>
    <t>Порез на употребу ваздухоплова и летелица</t>
  </si>
  <si>
    <t>Порез на регистровано оружје</t>
  </si>
  <si>
    <t>Накнада за ванредни превоз</t>
  </si>
  <si>
    <t>Накнада за коришћење  вода</t>
  </si>
  <si>
    <t>Накнада за заштиту вода</t>
  </si>
  <si>
    <t>Накнада за промену намене пољопривредног земљишта</t>
  </si>
  <si>
    <t>Накнада за формирање обавезних резерви нафте и деривата нафте при стављању у промет</t>
  </si>
  <si>
    <t>Накнада за формирање обавезних резерви нафте и деривата нафте при увозу</t>
  </si>
  <si>
    <t>Накнада за коришћење рибарског подручја</t>
  </si>
  <si>
    <t>Накнада за загађивање животне средине</t>
  </si>
  <si>
    <t>Накнада за супстанце које оштећују озонски омотач и накнада за пластичне полиетиленске кесе</t>
  </si>
  <si>
    <t xml:space="preserve">Накнада за емисије СО2, НО2, прашкасте материје и произведени или одложени отпад_x000D_
</t>
  </si>
  <si>
    <t>Боравишна такса</t>
  </si>
  <si>
    <t>Накнада за заштиту и унапређивање животне средине</t>
  </si>
  <si>
    <t>Концесиона накнада за обављање комуналних делатности и приходи од других концесионих послова, које јединице локалне самоуправе закључе у складу са законом</t>
  </si>
  <si>
    <t>Накнада за постављање објеката, односно средстава за оглашавање и других објеката и средстава</t>
  </si>
  <si>
    <t>Комунална такса за држање кућних и егзотичних  животиња</t>
  </si>
  <si>
    <t xml:space="preserve">Комунална такса за држање средстава за игру („забавне игре”)_x000D_
</t>
  </si>
  <si>
    <t>Комунална такса за коришћење витрина ради излагања робе ван пословне просторије</t>
  </si>
  <si>
    <t xml:space="preserve">Комунална такса за држање и коришћење пловних постројења, пловних направа и других објеката на води, осим пристана који се користе у пограничном речном саобраћају_x000D_
</t>
  </si>
  <si>
    <t>Комунална такса за држање и коришћење чамаца и сплавова на води, осим чамаца које користе организације које одржавају и обележавају пловне путеве</t>
  </si>
  <si>
    <t>Комунална такса за држање ресторана и других угоститељских и забавних објеката на води</t>
  </si>
  <si>
    <t xml:space="preserve">Посебна накнада за употребу државног пута, његовог дела или путног објекта (путарина)_x000D_
</t>
  </si>
  <si>
    <t>Накнада за постављање водовода, канализације, електричних водова, електронске комуникационе мреже и сл. на државном путу</t>
  </si>
  <si>
    <t>Годишња накнада за коришћење комерцијалних објеката којима је омогућен приступ са државног пута</t>
  </si>
  <si>
    <t>Накнада за употребу државног пута за возила регистрована у иностранству</t>
  </si>
  <si>
    <t>Посебна накнада за употребу општинског пута и улице, његовог дела или путног објекта (путарина) која припада управљачима тих путева и улица</t>
  </si>
  <si>
    <t>Накнада за постављање водовода, канализације, електричних водова, електронске комуникационе мреже и сл. на општинском путу и улици, која припада управљачима тих путева и улица</t>
  </si>
  <si>
    <t>Накнада за постављање рекламних табли, рекламних паноа, уређаја за обавештавање или оглашавање поред општинског пута и улице, односно на другом земљишту које користе управљачи тих путева и улица</t>
  </si>
  <si>
    <t>Накнада за ванредни превоз на општинском путу и улици која припада управљачима тих путева и улица</t>
  </si>
  <si>
    <t>Накнада за коришћење делова земљишног појаса општинског пута и улице и другог земљишта која припада управљачима тих путева и улица</t>
  </si>
  <si>
    <t xml:space="preserve">Годишња накнада за коришћење комерцијалних објеката којима је омогућен приступ са општинског пута и улице, ако је управљач пута надлежни орган локалне самоуправе_x000D_
</t>
  </si>
  <si>
    <t>Царинске дажбине</t>
  </si>
  <si>
    <t>Посебна дажбина на увоз пољопривредних и прехрамбених производа</t>
  </si>
  <si>
    <t xml:space="preserve">Дажбина за царинско евидентирање_x000D_
</t>
  </si>
  <si>
    <t>Комунална такса за истицање фирме на пословном простору</t>
  </si>
  <si>
    <t xml:space="preserve">Комунална такса за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
</t>
  </si>
  <si>
    <t xml:space="preserve">Средства прикупљена за време „Дечије недеље”_x000D_
</t>
  </si>
  <si>
    <t xml:space="preserve">Средства остварена продајом доплатне поштанске марке „Изградња Спомен- храма Светог Саве”_x000D_
</t>
  </si>
  <si>
    <t xml:space="preserve">Средства остварена продајом доплатне поштанске марке „Кров 2018”_x000D_
</t>
  </si>
  <si>
    <t xml:space="preserve">Акциза на дизел - горива_x000D_
</t>
  </si>
  <si>
    <t xml:space="preserve">Акциза на остале деривате нафте који се добијају од фракција нафте које имају распон дестилације до 380°Ц_x000D_
</t>
  </si>
  <si>
    <t xml:space="preserve">Акциза на течни нафтни гас </t>
  </si>
  <si>
    <t xml:space="preserve">Акциза на безоловни бензин_x000D_
</t>
  </si>
  <si>
    <t xml:space="preserve">Акциза на гасна уља_x000D_
</t>
  </si>
  <si>
    <t xml:space="preserve">Акциза на керозин_x000D_
</t>
  </si>
  <si>
    <t>Акциза на моторни бензин</t>
  </si>
  <si>
    <t>Акциза при увозу моторног бензина</t>
  </si>
  <si>
    <t>Акциза при увозу дизел-горива</t>
  </si>
  <si>
    <t xml:space="preserve">Акциза при увозу осталих деривата нафте који се добијају од фракција нафте које имају распон дестилације до 380°Ц_x000D_
</t>
  </si>
  <si>
    <t xml:space="preserve">Акциза при увозу течног нафтног гаса_x000D_
</t>
  </si>
  <si>
    <t xml:space="preserve">Акциза при увозу  оловног бензина_x000D_
</t>
  </si>
  <si>
    <t xml:space="preserve">Акциза при увозу безоловног бензина_x000D_
</t>
  </si>
  <si>
    <t xml:space="preserve">Акциза при увозу гасних уља _x000D_
</t>
  </si>
  <si>
    <t xml:space="preserve">Акциза при увозу керозина _x000D_
</t>
  </si>
  <si>
    <t xml:space="preserve">Акциза на адитиве и екстендере за безоловни бензин_x000D_
</t>
  </si>
  <si>
    <t xml:space="preserve">Акциза на адитиве и екстендере за гасна уља_x000D_
</t>
  </si>
  <si>
    <t xml:space="preserve">Акциза на адитиве и екстендере за керозин_x000D_
</t>
  </si>
  <si>
    <t xml:space="preserve">Акциза при увозу адитива и екстендера за гасна уља_x000D_
</t>
  </si>
  <si>
    <t xml:space="preserve">Акциза при увозу адитива и екстендера за керозин_x000D_
</t>
  </si>
  <si>
    <t xml:space="preserve">Акциза при увозу адитива и екстендера за течни нафтни гас_x000D_
</t>
  </si>
  <si>
    <t>Акциза на биогорива и биотечности из увоза</t>
  </si>
  <si>
    <t>Акциза на цигарете произведене у земљи</t>
  </si>
  <si>
    <t>Акциза на остале дуванске прерађевине</t>
  </si>
  <si>
    <t>Акциза на цигарете групе А</t>
  </si>
  <si>
    <t>Акциза на цигарете из увоза</t>
  </si>
  <si>
    <t>Акциза при увозу осталих дуванских прерађевина</t>
  </si>
  <si>
    <t>Акциза на течности за пуњење електронских цигарета произведених у земљи</t>
  </si>
  <si>
    <t>Акциза на течности за пуњење електронских цигарета при увозу</t>
  </si>
  <si>
    <t>Акциза на пиво</t>
  </si>
  <si>
    <t>Акциза на природну ракију и вињак</t>
  </si>
  <si>
    <t>Акциза на нискоалкохолна пића</t>
  </si>
  <si>
    <t>Акциза на жестока алкохолна пића и ликере</t>
  </si>
  <si>
    <t>Акциза на ракије од воћа, грожђа, специјалне ракије</t>
  </si>
  <si>
    <t>Акциза на ракије од житарица и осталих пољопривредних сировина</t>
  </si>
  <si>
    <t>Акциза на остала алкохолна пића</t>
  </si>
  <si>
    <t>Акциза при увозу пива</t>
  </si>
  <si>
    <t>Акциза при увозу жестоких алкохолних пића и ликера</t>
  </si>
  <si>
    <t>Акциза при увозу вискија, џина, коњака и осталих алкохолних пића</t>
  </si>
  <si>
    <t>Акциза при увозу ракија од воћа, грожђа и специјалних ракија</t>
  </si>
  <si>
    <t>Акциза при увозу ракија од житарица и осталих пољопривредних сировина</t>
  </si>
  <si>
    <t>Акциза при увозу кафе (сирова, пржена, млевена и екстракт кафе)</t>
  </si>
  <si>
    <t xml:space="preserve">Акциза при увозу  непржене кафе_x000D_
</t>
  </si>
  <si>
    <t xml:space="preserve">Акциза при увозу пржене кафе_x000D_
</t>
  </si>
  <si>
    <t xml:space="preserve">Акциза при увозу  љуспица и опни од кафе  _x000D_
</t>
  </si>
  <si>
    <t xml:space="preserve">Акциза при увозу  екстракта, есенција и концентрата од кафе_x000D_
</t>
  </si>
  <si>
    <t xml:space="preserve">Акциза при увозу  кафе из члана 14. став 1. тач. 5) до 8) Закона о акцизама_x000D_
</t>
  </si>
  <si>
    <t>Акциза на кафу произведену у земљи</t>
  </si>
  <si>
    <t>Акциза на електричну енергију за крајњу потрошњу</t>
  </si>
  <si>
    <t xml:space="preserve">Једнократни порез по основу коришћења средстава примарне и сиве емисије новца у финансијским трансакцијама, по решењу Пореске управе_x000D_
</t>
  </si>
  <si>
    <t xml:space="preserve">Једнократни порез по основу куповине девиза по званичном курсу Народне банке Југославије у ситуацији када је тржишни курс био виши, по решењу Пореске управе_x000D_
</t>
  </si>
  <si>
    <t>Једнократни порез по основу коришћења средстава по основу Зајма за привредни развој Србије, по решењу Пореске управе</t>
  </si>
  <si>
    <t>Текуће донације од иностраних држава у корист нивоа Републике</t>
  </si>
  <si>
    <t>Текуће донације од иностраних држава у корист нивоа  градова</t>
  </si>
  <si>
    <t>Текуће донације од иностраних држава у корист нивоа  општина</t>
  </si>
  <si>
    <t>Текуће донације од иностраних држава  у корист нивоа  АП Војводина</t>
  </si>
  <si>
    <t>Капиталне донације од иностраних држава у корист нивоа општина</t>
  </si>
  <si>
    <t>Капиталне донације од иностраних држава у корист нивоа градова</t>
  </si>
  <si>
    <t xml:space="preserve">Текуће донације од међународних организација у корист нивоа Републике_x000D_
</t>
  </si>
  <si>
    <t xml:space="preserve">Текуће донације од међународних организација у корист нивоа АП Војводина_x000D_
</t>
  </si>
  <si>
    <t xml:space="preserve">Текуће донације од међународних организација у корист нивоа градова_x000D_
</t>
  </si>
  <si>
    <t xml:space="preserve">Текуће донације од међународних организација у корист нивоа општина_x000D_
</t>
  </si>
  <si>
    <t>Капиталне донације од међународних организација у корист нивоа градова</t>
  </si>
  <si>
    <t>Капиталне донације од међународних организација у корист нивоа општина</t>
  </si>
  <si>
    <t>Капиталне донације од међународних организација у корист нивоа Републике</t>
  </si>
  <si>
    <t>Текуће помоћи од ЕУ у корист нивоа Републике</t>
  </si>
  <si>
    <t xml:space="preserve">Текуће помоћи од ЕУ у корист нивоа АП Војводина_x000D_
</t>
  </si>
  <si>
    <t>Текуће помоћи од ЕУ у корист нивоа градова</t>
  </si>
  <si>
    <t>Текуће помоћи од ЕУ у корист нивоа општина</t>
  </si>
  <si>
    <t>Капиталне помоћи од ЕУ у корист нивоа општина</t>
  </si>
  <si>
    <t>Капиталне помоћи од ЕУ у корист нивоа градова</t>
  </si>
  <si>
    <t>Капиталне помоћи од ЕУ у корист нивоа Републике</t>
  </si>
  <si>
    <t>Капиталне помоћи од ЕУ у корист нивоа АП Војводина</t>
  </si>
  <si>
    <t>Текући трансфери од других нивоа власти у корист нивоа Републике</t>
  </si>
  <si>
    <t>Текући трансфери од Републике у корист нивоа АП Војводина</t>
  </si>
  <si>
    <t xml:space="preserve">Текући трансфери од градова у корист АП Војводина_x000D_
</t>
  </si>
  <si>
    <t xml:space="preserve">Текући трансфери од општина у корист АП Војводина_x000D_
</t>
  </si>
  <si>
    <t>Ненаменски трансфери од Републике у корист нивоа градова</t>
  </si>
  <si>
    <t xml:space="preserve">Други текући трансфери од Републике у корист нивоа градова_x000D_
</t>
  </si>
  <si>
    <t>Текући наменски трансфери, у ужем смислу, од Републике у корист нивоа градова</t>
  </si>
  <si>
    <t>Текући наменски трансфери, у ужем смислу, од АП Војводина у корист нивоа градова</t>
  </si>
  <si>
    <t>Текући трансфери од општина у корист нивоа градова</t>
  </si>
  <si>
    <t>Ненаменски трансфери од АП Војводина у корист нивоа градова</t>
  </si>
  <si>
    <t>Ненаменски трансфери од Републике у корист нивоа општина</t>
  </si>
  <si>
    <t>Други текући трансфери од Републике у корист нивоа општина</t>
  </si>
  <si>
    <t>Текући наменски трансфери, у ужем смислу, од Републике у корист нивоа општина</t>
  </si>
  <si>
    <t>Текући наменски трансфери, у ужем смислу, од АП Војводина у корист нивоа општина</t>
  </si>
  <si>
    <t xml:space="preserve">Текући трансфери од градова у корист нивоа општина_x000D_
</t>
  </si>
  <si>
    <t>Ненаменски трансфери од АП Војводина у корист нивоа општина</t>
  </si>
  <si>
    <t xml:space="preserve">Текући трансфери од других нивоа власти у корист Републичког фонда за ПИО запослених_x000D_
</t>
  </si>
  <si>
    <t xml:space="preserve">Текући трансфери од других нивоа власти у корист Републичког фонда за ПИО пољопривредника_x000D_
</t>
  </si>
  <si>
    <t xml:space="preserve">Текући трансфери од других нивоа власти у корист Републичког фонда за ПИО самосталних делатности_x000D_
</t>
  </si>
  <si>
    <t xml:space="preserve">Текући трансфери по основу доприноса за пензијско и инвалидско осигурање за поједине категорије осигураника - запослених обезбеђен у буџету Републике_x000D_
</t>
  </si>
  <si>
    <t xml:space="preserve">Текући трансфери по основу доприноса за пензијско и инвалидско осигурање запослених за покриће разлике до најнижег износа пензије утврђене у члану 76. и члану 207. став 2. Закона о пензијском и инвалидском осигурању_x000D_
</t>
  </si>
  <si>
    <t xml:space="preserve">Допринос за пензијско и инвалидско осигурање пољопривредника за покриће разлике до најнижег износа пензије сагласно члану 76. и члану 207. став 2. Закона о пензијском и инвалидском осигурању_x000D_
</t>
  </si>
  <si>
    <t xml:space="preserve">Капитални трансфери од Републике у корист нивоа АП Војводина_x000D_
</t>
  </si>
  <si>
    <t>Капитални наменски трансфери, у ужем смислу, од Републике у корист нивоа градова</t>
  </si>
  <si>
    <t>Капитални наменски трансфери, у ужем смислу, од АП Војводина  у корист нивоа градова</t>
  </si>
  <si>
    <t>Капитални наменски трансфери, у ужем смислу, од Републике  у корист нивоа општина</t>
  </si>
  <si>
    <t>Капитални наменски трансфери, у ужем смислу, од АП Војводина  у корист нивоа општина</t>
  </si>
  <si>
    <t>Капитални трансфери од градова у корист нивоа општина</t>
  </si>
  <si>
    <t>Капитални трансфери од других нивоа власти у корист нивоа Републике</t>
  </si>
  <si>
    <t>Приходи буџета Републике од камата на средства корисника буџета укључена у депозит банака</t>
  </si>
  <si>
    <t>Камате на средства консолидованог рачуна трезора АП Војводина укључена у депозит банака</t>
  </si>
  <si>
    <t xml:space="preserve">Приходи буџета града од камата на средства консолидованог рачуна трезора укључена у депозит банака_x000D_
</t>
  </si>
  <si>
    <t>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</t>
  </si>
  <si>
    <t xml:space="preserve">Приходи буџета општине од камата на средства консолидованог рачуна трезора укључена у депозит банака_x000D_
</t>
  </si>
  <si>
    <t>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</t>
  </si>
  <si>
    <t>Дивиденде буџета Републике</t>
  </si>
  <si>
    <t>Вишак прихода над расходима јавне агенције</t>
  </si>
  <si>
    <t>Вишак прихода над расходима Регулаторне агенције за електронске комуникације и поштанске услуге</t>
  </si>
  <si>
    <t>Вишак прихода над расходима Републичке радиодифузне агенције</t>
  </si>
  <si>
    <t>Дивиденде буџета градова</t>
  </si>
  <si>
    <t xml:space="preserve">Дивиденде Републичког фонда за ПИО </t>
  </si>
  <si>
    <t xml:space="preserve">Приход од имовине који припада имаоцима полисе осигурања Републике Србије _x000D_
</t>
  </si>
  <si>
    <t xml:space="preserve">Приход од имовине који припада имаоцима полисе осигурања градова_x000D_
</t>
  </si>
  <si>
    <t xml:space="preserve">Приход од имовине који припада имаоцима полисе осигурања општина_x000D_
</t>
  </si>
  <si>
    <t>Накнада за коришћење ресурса и резерви минералних сировина</t>
  </si>
  <si>
    <t>Накнада за извађени материјал из водотока</t>
  </si>
  <si>
    <t>Накнада за коришћење ресурса и резерви минералних сировина када се експлоатација врши на територији аутономне покрајине</t>
  </si>
  <si>
    <t>Накнада за примењена геолошка истраживања</t>
  </si>
  <si>
    <t>Накнада за искрчену шуму</t>
  </si>
  <si>
    <t>Накнада за коришћење шумског земљишта кад се даје у закуп</t>
  </si>
  <si>
    <t>Средства остварена од давања у закуп пољопривредног земљишта, односно пољопривредног објекта у државној својини</t>
  </si>
  <si>
    <t>Накнада за коришћење ловостајем заштићених врста дивљачи</t>
  </si>
  <si>
    <t xml:space="preserve">Накнада за ловну карту_x000D_
</t>
  </si>
  <si>
    <t>Накнада за коришћење шума и шумског земљишта</t>
  </si>
  <si>
    <t>Накнада за промену намене шума и шумског земљишта</t>
  </si>
  <si>
    <t xml:space="preserve">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радиности_x000D_
</t>
  </si>
  <si>
    <t xml:space="preserve">Комунална такса за коришћење простора за паркирање друмских моторних и прикључних возила на уређеним и обележеним местима_x000D_
</t>
  </si>
  <si>
    <t>Комунална такса за коришћење слободних површина за кампове, постављање шатора или друге облике привременог коришћења</t>
  </si>
  <si>
    <t xml:space="preserve">Накнада за коришћење грађевинског земљишта </t>
  </si>
  <si>
    <t>Комунална такса за заузеће јавне површине грађевинским материјалом</t>
  </si>
  <si>
    <t>Приходи остварени по основу давања у закуп станова намењених за решавање стамбених потреба избеглица</t>
  </si>
  <si>
    <t>Допринос за уређивање грађевинског земљишта</t>
  </si>
  <si>
    <t xml:space="preserve">Приходи остварени по основу давања у закуп грађевинског земљишта у јавној својини Републике Србије_x000D_
</t>
  </si>
  <si>
    <t>Комунална такса за коришћење обале у пословне и било које друге сврхе</t>
  </si>
  <si>
    <t>Накнада за коришћење природног лековитог фактора</t>
  </si>
  <si>
    <t>Приходи од давања у закуп водног земљишта за постављање плутајућих објеката</t>
  </si>
  <si>
    <t>Приходи од давња у закуп водног земљишта ( осим за постављање плутајућих објеката )</t>
  </si>
  <si>
    <t>Накнада за коришћење вода</t>
  </si>
  <si>
    <t>Накнада за испуштену воду</t>
  </si>
  <si>
    <t>Накнада за одводњавање од физичких лица</t>
  </si>
  <si>
    <t>Накнада за одводњавање од правних лица</t>
  </si>
  <si>
    <t>Накнада за коришћење водних објеката и система</t>
  </si>
  <si>
    <t>Накнада за постављање рекламних табли, рекламних паноа, уређаја за обавештавање или оглашавање поред јавног пута, односно на другом земљишту које користи управљач државног пута</t>
  </si>
  <si>
    <t>Накнада за коришћење делова земљишног појаса јавног пута и другог земљишта које користи управљач државног пута</t>
  </si>
  <si>
    <t>Накнада за производе који после употребе постају посебни токови отпада</t>
  </si>
  <si>
    <t>Накнада за амбалажу или упакован производ који после употребе постаје амбалажни отпад</t>
  </si>
  <si>
    <t xml:space="preserve">Накнада за коришћење добара од општег интереса у производњи електричне енергије и производњи нафте и гаса_x000D_
</t>
  </si>
  <si>
    <t xml:space="preserve">Приходи од давања у закуп, односно на коришћење непокретности у државној својини које користе државни органи и организације и установе - јавне службе које се финансирају из буџета Републике_x000D_
</t>
  </si>
  <si>
    <t>Приходи од давања у закуп станова које користе ратни војни инвалиди и породице палих бораца</t>
  </si>
  <si>
    <t xml:space="preserve">Накнада за лабораторијске анализе узорака хране и хране за животиње узетих током службених контрола_x000D_
</t>
  </si>
  <si>
    <t>Приходи од давања у закуп непокретности чији је корисник Министарство одбране</t>
  </si>
  <si>
    <t xml:space="preserve">Накнада по основу конверзије права коришћења у право својине у корист Фонда за реституцију_x000D_
</t>
  </si>
  <si>
    <t>Накнада по основу конверзије права коришћења у право својине у корист Републике</t>
  </si>
  <si>
    <t>Приходи од продаје добара и услуга од стране тржишних организација у корист нивоа Републике</t>
  </si>
  <si>
    <t xml:space="preserve">Приходи од давања у закуп, односно на коришћење непокретности у покрајинској својини које користе органи АП Војводина_x000D_
</t>
  </si>
  <si>
    <t xml:space="preserve">Приходи од продаје добара и услуга од стране тржишних организација у корист нивоа градова_x000D_
</t>
  </si>
  <si>
    <t xml:space="preserve">Приходи од давања у закуп, односно на коришћење непокретности у државној својини које користе градови и индиректни корисници њиховог буџета_x000D_
</t>
  </si>
  <si>
    <t>Приходи од закупнине за грађевинско земљиште у корист нивоа градова</t>
  </si>
  <si>
    <t>Накнада по основу конверзије права коришћења у право својине у корист нивоа градова</t>
  </si>
  <si>
    <t xml:space="preserve">Приходи од давања у закуп, односно на коришћење непокретности у градској својини које користе градови и индиректни корисници њиховог буџета_x000D_
</t>
  </si>
  <si>
    <t>Приходи остварени по основу пружања услуга боравка деце у предшколским установама у корист нивоа градова</t>
  </si>
  <si>
    <t xml:space="preserve">Приходи од продаје добара и услуга од стране тржишних организација у корист нивоа општина_x000D_
</t>
  </si>
  <si>
    <t xml:space="preserve">Приходи од давања у закуп, односно на коришћење непокретности у државној својини које користе општине и индиректни корисници њиховог буџета_x000D_
</t>
  </si>
  <si>
    <t>Приходи од закупнине за грађевинско земљиште у корист нивоа општина</t>
  </si>
  <si>
    <t>Накнада по основу конверзије права коришћења у право својине у корист нивоа општина</t>
  </si>
  <si>
    <t xml:space="preserve">Приходи од давања у закуп, односно на коришћење непокретности у општинској својини које користе општине и индиректни корисници њиховог буџета_x000D_
</t>
  </si>
  <si>
    <t>Приходи остварени по основу пружања услуга боравка деце у предшколским установама у корист нивоа општина</t>
  </si>
  <si>
    <t>Конзуларне таксе</t>
  </si>
  <si>
    <t>Републичке административне таксе</t>
  </si>
  <si>
    <t>Накнада за издавање и продужење уверења о здравственом стању животиња</t>
  </si>
  <si>
    <t>Накнада за извршене ветеринарско - санитарне прегледе</t>
  </si>
  <si>
    <t>Накнада за обележавање и евиденцију животиња</t>
  </si>
  <si>
    <t>Средства од наплаћених трошкова за утврђивање испуњености прописаних услова из заштите на раду</t>
  </si>
  <si>
    <t xml:space="preserve">Трошкови управног поступка </t>
  </si>
  <si>
    <t>Трошкови за издавање лиценци за обављање послова у области безбедности и здравља на раду</t>
  </si>
  <si>
    <t>Трошкови пореског поступка</t>
  </si>
  <si>
    <t>Такса за озакоњење објеката у корист нивоа Републике</t>
  </si>
  <si>
    <t>Административне таксе у корист нивоа  АП Војводина</t>
  </si>
  <si>
    <t xml:space="preserve">Такса за озакоњење објеката у корист аутономне покрајине_x000D_
</t>
  </si>
  <si>
    <t>Градске административне таксе</t>
  </si>
  <si>
    <t xml:space="preserve">Такса за озакоњење објеката у корист градова_x000D_
</t>
  </si>
  <si>
    <t>Општинске административне таксе</t>
  </si>
  <si>
    <t>Накнада за уређивање грађевинског земљишта</t>
  </si>
  <si>
    <t>Трошкови пореског и прекршајног поступка изворних јавних прихода општина и градова</t>
  </si>
  <si>
    <t xml:space="preserve">Такса за озакоњење објеката у корист општина_x000D_
</t>
  </si>
  <si>
    <t>Таксе у корист Републичког фонда за здравствено осигурање</t>
  </si>
  <si>
    <t>Републичке судске таксе</t>
  </si>
  <si>
    <t>Трошкови заступања у судским и управним поступцима</t>
  </si>
  <si>
    <t>Накнада за одобрење за посебне игре на срећу на аутоматима</t>
  </si>
  <si>
    <t xml:space="preserve">Накнада за одобрење за посебне игре на срећу - клађење_x000D_
</t>
  </si>
  <si>
    <t>Накнада за приређивање класичних игара на срећу</t>
  </si>
  <si>
    <t>Накнада за приређивање посебних игара на срећу у играчницама</t>
  </si>
  <si>
    <t>Накнада за приређивање посебних игара на срећу на аутоматима</t>
  </si>
  <si>
    <t xml:space="preserve">Накнада за приређивање посебних игара на срећу - клађење_x000D_
</t>
  </si>
  <si>
    <t>Накнада за приређивање наградне игре у роби и услугама</t>
  </si>
  <si>
    <t>Накнада за приређивање игара на срећу преко средстава електронске комуникације</t>
  </si>
  <si>
    <t xml:space="preserve">Накнада за давање дозволе за обављање малопродаје дуванских производа_x000D_
</t>
  </si>
  <si>
    <t>Накнада за давање дозволе за обављање осталог промета дуванских производа</t>
  </si>
  <si>
    <t xml:space="preserve">Накнада за одобрење за игре на срећу преко средстава електронске комуникације_x000D_
</t>
  </si>
  <si>
    <t>Средства у износу од 30% наплаћене награде јавних бележника</t>
  </si>
  <si>
    <t xml:space="preserve">Накнада за упис у Регистар чланова Коморе социјалне заштите, за издавање и обнављање лиценце и за издавање легитимације и уверења_x000D_
</t>
  </si>
  <si>
    <t>Приходи Војске Србије од споредне продаје добара и услуга</t>
  </si>
  <si>
    <t>Приходи Војске Србије од специфичне делатности</t>
  </si>
  <si>
    <t>Приходи које својом делатношћу остваре установе културе</t>
  </si>
  <si>
    <t>Приходи које својом делатношћу остваре заводи за извршење кривичних санкција</t>
  </si>
  <si>
    <t>Приходи републичких органа и организација</t>
  </si>
  <si>
    <t>Накнада за коришћење података и документације геолошких истраживања</t>
  </si>
  <si>
    <t>Накнада за коришћење података премера, катастра непокретности и водова и за разгледање катастра непокретности, као и за услуге које пружа Републички геодетски завод</t>
  </si>
  <si>
    <t>Трошкови поступка санитарних и здравствених инспектора по захтеву странке</t>
  </si>
  <si>
    <t>Трошкови полагања стручног испита за здравствене раднике, трошкови доделе назива примаријус и други трошкови</t>
  </si>
  <si>
    <t>Трошкови полагања стручних испита за обављање послова у области безбедности и здравља на раду</t>
  </si>
  <si>
    <t>Накнада нужних трошкова за издавање копије докумената на којима се налазе информације од јавног значаја</t>
  </si>
  <si>
    <t>Такса за вршење техничког надзора бродова унутрашње пловидбе</t>
  </si>
  <si>
    <t>Приходи које својом делатношћу остваре органи АП Војводина</t>
  </si>
  <si>
    <t xml:space="preserve">Приходи које својом делатношћу остваре органи и организације градова_x000D_
</t>
  </si>
  <si>
    <t xml:space="preserve">Приходи које својом делатношћу остваре органи и организације општина_x000D_
</t>
  </si>
  <si>
    <t>Приходи Републичког фонда за здравствено осигурање од средстава за издавање здравствених картица</t>
  </si>
  <si>
    <t>Приходи од новчаних казни за кривична дела</t>
  </si>
  <si>
    <t>Трошкови кривичног поступка и паушал код судова</t>
  </si>
  <si>
    <t xml:space="preserve">Приходи од новчаних казни које Повереник за информације од јавног значаја и заштиту података о личности изриче органима јавне власти у поступку административног извршења својих решења_x000D_
</t>
  </si>
  <si>
    <t xml:space="preserve">Приходи од новчаних казни за кривична дела којима је нанета штета шумама_x000D_
</t>
  </si>
  <si>
    <t>Приходи од новчаних казни за привредне преступе</t>
  </si>
  <si>
    <t>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приходи од новчаних казни за привредне преступе или прекршаје установ</t>
  </si>
  <si>
    <t>Новчани износ мере заштите конкуренције</t>
  </si>
  <si>
    <t>Приходи од новчаних казни за привредне преступе или прекршаје установљене прописима о јавним набавкама</t>
  </si>
  <si>
    <t>Приходи од новчаних казни за прекршаје</t>
  </si>
  <si>
    <t>Приходи од новчаних казни за прекршаје у области рада (по пријавама инспекције рада)</t>
  </si>
  <si>
    <t>Приходи од новчаних казни за прекршаје које изриче инспекција рада (мандатне казне)</t>
  </si>
  <si>
    <t>Приходи од новчаних казни за прекршаје и привредне преступе предвиђене прописима о безбедности саобраћаја на путевима</t>
  </si>
  <si>
    <t>Приходи од новчаних казни за прекршаје које изричу републички инспекцијски органи</t>
  </si>
  <si>
    <t>Приходи од новчаних казни за прекршаје установљене прописима о здравственој заштити животиња</t>
  </si>
  <si>
    <t>Приходи од новчаних казни за прекршаје које изриче републички орган управе надлежан за послове јавних прихода</t>
  </si>
  <si>
    <t>Приходи од новчаних казни за прекршаје предвиђене Законом о ванредним ситуацијама и законима који уређују област заштите од пожара, експлозивних и опасних материја</t>
  </si>
  <si>
    <t xml:space="preserve">Приходи од новчаних казни за прекршаје у корист нивоа АП Војводина_x000D_
</t>
  </si>
  <si>
    <t>Приходи од новчаних казни изречених у прекршајном поступку за прекршаје прописане актом скупштине града, као и одузета имовинска корист у том поступку</t>
  </si>
  <si>
    <t>Приходи од новчаних казни за прекршаје по прекршајном налогу и казни изречених у управном поступку у корист нивоа градова</t>
  </si>
  <si>
    <t xml:space="preserve">Приходи од новчаних казни за прекршаје које изриче градски орган управе надлежан за изворне јавне приходе_x000D_
</t>
  </si>
  <si>
    <t>Приходи од новчаних казни изречених у прекршајном поступку за прекршаје прописане актом скупштине општине, као и одузета имовинска корист у том поступку</t>
  </si>
  <si>
    <t>Приходи од новчаних казни за прекршаје по прекршајном налогу и казни изречених у управном поступку у корист нивоа општина</t>
  </si>
  <si>
    <t xml:space="preserve">Приходи од новчаних казни за прекршаје које изриче општински орган управе надлежан за изворне јавне приходе_x000D_
</t>
  </si>
  <si>
    <t>Приходи од пенала у корист нивоа Републике</t>
  </si>
  <si>
    <t>Приходи од пенала у корист Буџетског фонда за професионалну рехабилитацију и подстицање запошљавања особа са инвалидитетом</t>
  </si>
  <si>
    <t>Приходи од пенала у корист нивоа градова</t>
  </si>
  <si>
    <t>Одузета имовинска корист и средства добијена продајом одузетих предмета у прекршајном, кривичном и другом поступку</t>
  </si>
  <si>
    <t>Средства од продаје одузете робе, наплаћених трошкова за утврђивање услова за обављање делатности и од мандатних казни које изричу тржишни инспектори</t>
  </si>
  <si>
    <t>Новчана казна за царинске преступе и средства остварена од продаје одузете робе</t>
  </si>
  <si>
    <t>Средства од продаје одузете робе у пореском поступку</t>
  </si>
  <si>
    <t>Новчана средства добијена продајом трајно одузете имовине</t>
  </si>
  <si>
    <t xml:space="preserve">Одузета имовинска корист и средства добијена продајом у поступцима за утврђивање одговорности за кажњива дела из члана 82. став 2. тачка 1) Закона о шумама_x000D_
</t>
  </si>
  <si>
    <t>Трошкови принудне наплате јавних прихода</t>
  </si>
  <si>
    <t xml:space="preserve">Трошкови поступка пред органима за прекршаје_x000D_
</t>
  </si>
  <si>
    <t>Увећање пореског дуга у поступку принудне наплате</t>
  </si>
  <si>
    <t xml:space="preserve">Увећање пореског дуга у поступку принудне наплате, који је правна последица принудне наплате изворних прихода јединица локалне самоуправе_x000D_
</t>
  </si>
  <si>
    <t>Приходи од примене начела опортунитета наплате у кривичном поступку</t>
  </si>
  <si>
    <t xml:space="preserve">Приходи по прекршајним налозима које издаје републички орган управе надлежан за послове јавних прихода_x000D_
</t>
  </si>
  <si>
    <t>Остале новчане казне, пенали и приходи од одузете имовинске користи у корист нивоа Републике</t>
  </si>
  <si>
    <t>Трошкови принудне наплате изворних јавних прихода општина и градова</t>
  </si>
  <si>
    <t>Текући добровољни трансфери од физичких и правних лица у корист нивоа Републике</t>
  </si>
  <si>
    <t>Текући добровољни трансфери од физичких и правних лица у корист нивоа градова</t>
  </si>
  <si>
    <t>Текући добровољни трансфери за одлагање кривичног гоњења у корист нивоа градова</t>
  </si>
  <si>
    <t>Текући добровољни трансфери од физичких и правних лица у корист нивоа општина</t>
  </si>
  <si>
    <t>Текући добровољни трансфери од физичких и правних лица у корист нивоа АП Војводина</t>
  </si>
  <si>
    <t>Капитални добровољни трансфери од физичких и правних лица у корист нивоа градова</t>
  </si>
  <si>
    <t>Капитални добровољни трансфери од физичких и правних лица у корист нивоа општина</t>
  </si>
  <si>
    <t>Капитални добровољни трансфери од физичких и правних лица у корист нивоа Републике</t>
  </si>
  <si>
    <t>Средства по основу разлике за уплату нето прихода запосленог код исплатиоца прихода у јавном сектору</t>
  </si>
  <si>
    <t xml:space="preserve">Средства по основу разлике за уплату нето прихода запосленог код свих исплатилаца прихода у јавном сектору, на основу решења Пореске управе_x000D_
</t>
  </si>
  <si>
    <t xml:space="preserve">Средства по основу Закона о привременом уређивању основица за обрачун и исплату плата, односно зарада и других сталних примања код корисника јавних средстава_x000D_
</t>
  </si>
  <si>
    <t>Укинути приходи буџета Републике</t>
  </si>
  <si>
    <t>Закупнина за стан у државној својини</t>
  </si>
  <si>
    <t>Део добити јавног предузећа, према одлуци управног одбора јавног предузећа</t>
  </si>
  <si>
    <t>Уплата средстава по основу више обрачунатих зарада према Закону о утврђивању максималне зараде у јавном сектору у корист буџета Републике Србије</t>
  </si>
  <si>
    <t>Приходи од Агенције за осигурање депозита по основу наплаћених потраживања</t>
  </si>
  <si>
    <t xml:space="preserve">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организацији_x000D_
</t>
  </si>
  <si>
    <t>Приходи од преузетих потраживања из стечајне масе од банака над којима је завршен стечајни поступак</t>
  </si>
  <si>
    <t>Остали приходи буџета Републике</t>
  </si>
  <si>
    <t>Мешовити и неодређени приходи у корист нивоа АП Војводина</t>
  </si>
  <si>
    <t xml:space="preserve">Део добити јавног предузећа, према одлуци управног одбора јавног предузећа, у корист нивоа АП Војводина_x000D_
</t>
  </si>
  <si>
    <t xml:space="preserve">Приходи АП Војводина од Агенције за осигурање депозита по основу наплаћених потраживања_x000D_
</t>
  </si>
  <si>
    <t>Остали приходи у корист нивоа градова</t>
  </si>
  <si>
    <t xml:space="preserve">Закупнина за стан у државној својини у корист нивоа градова_x000D_
</t>
  </si>
  <si>
    <t xml:space="preserve">Део добити јавног предузећа, према одлуци управног одбора јавног предузећа, у корист нивоа градова_x000D_
</t>
  </si>
  <si>
    <t>Закупнина за стан у градској својини у корист нивоа градова</t>
  </si>
  <si>
    <t>Остали приходи у корист нивоа општина</t>
  </si>
  <si>
    <t>Закупнина за стан у државној својини у корист нивоа општина</t>
  </si>
  <si>
    <t xml:space="preserve">Део добити јавног предузећа, према одлуци управног одбора јавног предузећа, у корист нивоа општина_x000D_
</t>
  </si>
  <si>
    <t xml:space="preserve">Закупнина за стан у општинској својини у корист нивоа општина_x000D_
</t>
  </si>
  <si>
    <t xml:space="preserve">Уплата средстава по основу више обрачунатих зарада према Закону о утврђивању максималне зараде у јавном сектору у корист буџета општине_x000D_
</t>
  </si>
  <si>
    <t xml:space="preserve">Мешовити и неодређени приходи у корист Републичког фонда за здравствено осигурање_x000D_
</t>
  </si>
  <si>
    <t xml:space="preserve">Мешовити и неодређени приходи у корист Републичког фонда за ПИО_x000D_
</t>
  </si>
  <si>
    <t>Средства од 5% бруто премије осигурања од аутоодговорности</t>
  </si>
  <si>
    <t xml:space="preserve">Меморандумске ставке за рефундацију расхода буџета Републике из претходне године_x000D_
</t>
  </si>
  <si>
    <t xml:space="preserve">Меморандумске ставке за рефундацију расхода буџета АП Војводина из претходне године_x000D_
</t>
  </si>
  <si>
    <t>Меморандумске ставке за рефундацију расхода буџета града из претходне године</t>
  </si>
  <si>
    <t>Меморандумске ставке за рефундацију расхода буџета општине из претходне године</t>
  </si>
  <si>
    <t xml:space="preserve">Меморандумске ставке за рефундацију расхода буџета Републике из претходне године за финансиране пројекте из ЕУ_x000D_
</t>
  </si>
  <si>
    <t xml:space="preserve">Меморандумске ставке за рефундацију расхода буџета општине из претходне године за финансиране пројекте из ЕУ_x000D_
</t>
  </si>
  <si>
    <t xml:space="preserve">Меморандумске ставке за рефундацију расхода буџета града из претходне године за финансиране пројекте из ЕУ_x000D_
</t>
  </si>
  <si>
    <t xml:space="preserve">Допринос за здравствено осигурање незапослених лица који плаћа Национална служба за запошљавање_x000D_
</t>
  </si>
  <si>
    <t xml:space="preserve">Допринос за здравствено осигурање корисника пензија и корисника других новчаних накнада који плаћа Републички фонд за ПИО запослених_x000D_
</t>
  </si>
  <si>
    <t xml:space="preserve">Трансфери од Републичког фонда за ПИО пољопривредника у корист Републичког фонда за здравствено осигурање_x000D_
</t>
  </si>
  <si>
    <t xml:space="preserve">Трансфери од Републичког фонда за ПИО самосталних делатности у корист Републичког фонда за здравствено осигурање_x000D_
</t>
  </si>
  <si>
    <t xml:space="preserve">Допринос за здравствено осигурање корисника новчаних накнада из члана 224. Закона о пензијском и инвалидском осигурању_x000D_
</t>
  </si>
  <si>
    <t xml:space="preserve">Допринос за здравствено осигурање за лица која остварују накнаду зараде за време привремене спречености за рад (боловање) по прописима о здравственом осигурању, који плаћа Републички фонд за здравствено осигурање_x000D_
</t>
  </si>
  <si>
    <t xml:space="preserve">Допринос за здравствено осигурање који плаћа Национална служба за запошљавање по члану 45. Закона о доприносима за обавезно социјално осигурање_x000D_
</t>
  </si>
  <si>
    <t xml:space="preserve">Допринос за здравствено осигурање корисника војне пензије који плаћа Републички фонд за ПИО војних осигураника_x000D_
</t>
  </si>
  <si>
    <t xml:space="preserve">Допринос за пензијско и инвалидско осигурање незапослених који уплаћује Национална служба за запошљавање_x000D_
</t>
  </si>
  <si>
    <t xml:space="preserve">Допринос за пензијско и инвалидско осигурање запослених који примају накнаду за време привремене спречености за рад (боловање) по прописима о здравственом осигурању, који уплаћује Републички фонд за здравствено осигурање_x000D_
</t>
  </si>
  <si>
    <t xml:space="preserve">Допринос за пензијско и инвалидско осигурање који плаћа Национална служба за запошљавање по члану 45. Закона о доприносима за обавезно социјално осигурање_x000D_
</t>
  </si>
  <si>
    <t xml:space="preserve">Допринос за пензијско и инвалидско осигурање војних осигураника који примају накнаду за време привремене спречености за рад (боловање)_x000D_
</t>
  </si>
  <si>
    <t>Допринос за пензијско и инвалидско осигурање за физичка лица која, у складу са законом самостално обављају привредну и другу делатност као основно занимање док примају накнаду за време привремене спречености за рад (боловање) по прописима о здрав</t>
  </si>
  <si>
    <t xml:space="preserve">Трансфери од организација за обавезно социјално осигурање у корист Националне службе за запошљавање_x000D_
</t>
  </si>
  <si>
    <t xml:space="preserve">Допринос за случај незапослености који плаћа Национална служба за запошљавање по члану 45. Закона о доприносима за обавезно социјално осигурање_x000D_
</t>
  </si>
  <si>
    <t xml:space="preserve">Трансфери од организација за обавезно социјално осигурање у корист Републичког фонда за ПИО пољопривредника_x000D_
</t>
  </si>
  <si>
    <t xml:space="preserve">Трансфери од организација за обавезно социјално осигурање у корист Фонда за социјално осигурање војних осигураника_x000D_
</t>
  </si>
  <si>
    <t>Примања од продаје непокретности у државној својини, осим непокретности које користе органи АП</t>
  </si>
  <si>
    <t>Примања од откупа станова у државној својини</t>
  </si>
  <si>
    <t>Примања од продаје непокретности Војске Србије</t>
  </si>
  <si>
    <t>Примања од продаје станова у државној својини које користе државни органи и организације</t>
  </si>
  <si>
    <t xml:space="preserve">Примања остварена по основу продаје станова намењених за решавање стамбених потреба избеглица_x000D_
</t>
  </si>
  <si>
    <t>Примања од откупа станова и гаража које користи Министарство одбране</t>
  </si>
  <si>
    <t>Примања од продаје непокретности у корист нивоа градова</t>
  </si>
  <si>
    <t>Примања од продаје станова у корист нивоа градова</t>
  </si>
  <si>
    <t>Примања од отплате станова у корист нивоа градова</t>
  </si>
  <si>
    <t>Примања по основу обавеза за социјално становање у корист нивоа градова</t>
  </si>
  <si>
    <t>Примања од продаје непокретности у корист нивоа општина</t>
  </si>
  <si>
    <t>Примања од продаје станова у корист нивоа општина</t>
  </si>
  <si>
    <t>Примања од отплате станова у корист нивоа општина</t>
  </si>
  <si>
    <t>Примања од продаје покретних ствари у корист нивоа Републике</t>
  </si>
  <si>
    <t>Примања од продаје покретних ствари које користи Министарство одбране и Војска Србије</t>
  </si>
  <si>
    <t>Примања од продаје покретних ствари у корист нивоа АП Војводина</t>
  </si>
  <si>
    <t>Примања од продаје покретних ствари у корист нивоа градова</t>
  </si>
  <si>
    <t>Примања од продаје покретних ствари у корист нивоа општина</t>
  </si>
  <si>
    <t>Примања од продаје осталих основних средстава у корист нивоа градова</t>
  </si>
  <si>
    <t>Примања од продаје осталих основних средстава у корист нивоа општина</t>
  </si>
  <si>
    <t>Примања од продаје осталих основних средстава у корист нивоа Републике</t>
  </si>
  <si>
    <t>Примања од продаје робних резерви у корист буџета Републике</t>
  </si>
  <si>
    <t>Примања од продаје робних резерви у корист нивоа градова</t>
  </si>
  <si>
    <t>Примања од продаје залиха производње у корист нивоа општина</t>
  </si>
  <si>
    <t>Примања од продаје залиха производње у корист нивоа градова</t>
  </si>
  <si>
    <t>Примања од продаје робе за даљу продају у корист нивоа општина</t>
  </si>
  <si>
    <t>Примања од продаје робе за даљу продају у корист нивоа градова</t>
  </si>
  <si>
    <t>Примања од продаје земљишта у корист нивоа Републике</t>
  </si>
  <si>
    <t>Примања од продаје земљишта у корист нивоа градова</t>
  </si>
  <si>
    <t>Примања од продаје земљишта у корист нивоа општина</t>
  </si>
  <si>
    <t>Примања од емитовања домаћих хартија од вредности, изузев акција, у корист нивоа  Републике</t>
  </si>
  <si>
    <t>Примања од задуживања од пословних банака у земљи у корист нивоа градова</t>
  </si>
  <si>
    <t>Примања од задуживања од пословних банака у земљи у корист нивоа општина</t>
  </si>
  <si>
    <t xml:space="preserve">Примања од задуживања од пословних банака у земљи у корист нивоа АП Војводина_x000D_
</t>
  </si>
  <si>
    <t>Примања од задуживања од осталих поверилаца у земљи у корист нивоа градова</t>
  </si>
  <si>
    <t>Примања од задуживања од осталих поверилаца у земљи у корист нивоа општина</t>
  </si>
  <si>
    <t>Примања од домаћих меница у корист нивоа општина</t>
  </si>
  <si>
    <t xml:space="preserve">Примања од задуживања од мултилатералних институција у корист нивоа градова_x000D_
</t>
  </si>
  <si>
    <t xml:space="preserve">Примања од задуживања од мултилатералних институција у корист нивоа Републике_x000D_
</t>
  </si>
  <si>
    <t xml:space="preserve">Примања од задуживања од иностраних пословних банака у корист нивоа Републике_x000D_
</t>
  </si>
  <si>
    <t xml:space="preserve">Примања од задуживања од иностраних држава у корист нивоа Републике_x000D_
</t>
  </si>
  <si>
    <t>Примања од продаје домаћих хартија од вредности, изузев акција, у корист нивоа Републике</t>
  </si>
  <si>
    <t>Примања од отплате кредита датих домаћим јавним нефинансијским институцијама у корист нивоа градова</t>
  </si>
  <si>
    <t>Примања од отплате кредита датих домаћим јавним нефинансијским институцијама у корист нивоа општина</t>
  </si>
  <si>
    <t>Примања од отплате кредита датих домаћим јавним нефинансијским институцијама у корист нивоа Републике</t>
  </si>
  <si>
    <t>Примања од отплате кредита датих домаћинствима у земљи у корист нивоа Републике</t>
  </si>
  <si>
    <t>Примања од отплате кредита датих домаћинствима у земљи у корист нивоа АП Војводина</t>
  </si>
  <si>
    <t>Примања од отплате кредита датих домаћинствима у земљи у корист нивоа градова</t>
  </si>
  <si>
    <t>Примања од отплате кредита датих домаћинствима у земљи у корист нивоа општина</t>
  </si>
  <si>
    <t>Примања од приватизације од продаје акција</t>
  </si>
  <si>
    <t>Примања од аукцијске приватизације</t>
  </si>
  <si>
    <t>Примања од продаје капитала у поступку приватизације у корист Буџетског фонда за реституцију</t>
  </si>
  <si>
    <t>Примања од продаје домаћих акција и осталог капитала у корист нивоа АП Војводина</t>
  </si>
  <si>
    <t>Примања од продаје домаћих акција и осталог капитала у корист нивоа градова</t>
  </si>
  <si>
    <t>Примања од продаје домаћих акција и осталог капитала у корист нивоа општина</t>
  </si>
  <si>
    <t xml:space="preserve">Примања од продаје домаћих акција и осталог капитала у корист Републичког фонда за ПИО </t>
  </si>
  <si>
    <t xml:space="preserve">Примања од отплате кредита датих за премошћавање финансирања пројеката ЕУ у корист нивоа Републике_x000D_
</t>
  </si>
  <si>
    <t>8 (6+7)</t>
  </si>
  <si>
    <t xml:space="preserve"> -</t>
  </si>
  <si>
    <t>7.</t>
  </si>
  <si>
    <t>Отплата главнице</t>
  </si>
  <si>
    <t>Неизмирене обавезе по основу</t>
  </si>
  <si>
    <t>ПРЕГЛЕД ЗАДУЖИВАЊА ЈЕДИНИЦЕ ЛОКАЛНЕ САМОУПРАВЕ</t>
  </si>
  <si>
    <t>Назив општине (града):</t>
  </si>
  <si>
    <t>Извештајни период:</t>
  </si>
  <si>
    <t>године</t>
  </si>
  <si>
    <t>Ред.бр.</t>
  </si>
  <si>
    <t>Датум задужења</t>
  </si>
  <si>
    <t>Валута</t>
  </si>
  <si>
    <t>Уговорени износ кредита</t>
  </si>
  <si>
    <t>Каматна стопа</t>
  </si>
  <si>
    <t>Укупно искоришћено (повучено)                    до краја извештајног периода</t>
  </si>
  <si>
    <t>Стање дуга                                              на крају извештајног периода</t>
  </si>
  <si>
    <t>8.</t>
  </si>
  <si>
    <t>У законском року од 45 (60) дана</t>
  </si>
  <si>
    <t>Преко законског рока</t>
  </si>
  <si>
    <t xml:space="preserve">ПЛАН И ИЗВРШЕЊЕ РАСХОДА И ИЗДАТАКА У БУЏЕТУ ЈЛС </t>
  </si>
  <si>
    <t>ПЛАН И ОСТВАРЕЊЕ ПРИХОДА И ПРИМАЊА У БУЏЕТУ ЈЛС</t>
  </si>
  <si>
    <t>У кумулативном износу са стањем на последњи дан извештајног периода, независно од периода настанка - без ЈКП</t>
  </si>
  <si>
    <t>EUR</t>
  </si>
  <si>
    <t>AUD</t>
  </si>
  <si>
    <t>CAD</t>
  </si>
  <si>
    <t>CNY</t>
  </si>
  <si>
    <t>JPY</t>
  </si>
  <si>
    <t>KWD</t>
  </si>
  <si>
    <t>NOK</t>
  </si>
  <si>
    <t>RUB</t>
  </si>
  <si>
    <t>SEK</t>
  </si>
  <si>
    <t>CHF</t>
  </si>
  <si>
    <t>GBP</t>
  </si>
  <si>
    <t>USD</t>
  </si>
  <si>
    <t>TRY</t>
  </si>
  <si>
    <t>Неизмирене обавезе - стање последњег дана у извештајном периоду</t>
  </si>
  <si>
    <t>ПРЕГЛЕД НЕИЗМИРЕНИХ ОБАВЕЗА ЈЕДИНИЦЕ ЛОКАЛНЕ САМОУПРАВЕ</t>
  </si>
  <si>
    <t>k-3</t>
  </si>
  <si>
    <t>k-4</t>
  </si>
  <si>
    <t>k-5</t>
  </si>
  <si>
    <t>I</t>
  </si>
  <si>
    <t>I - II</t>
  </si>
  <si>
    <t>I - III</t>
  </si>
  <si>
    <t>I - V</t>
  </si>
  <si>
    <t>I - IV</t>
  </si>
  <si>
    <t>I - VI</t>
  </si>
  <si>
    <t>I - VII</t>
  </si>
  <si>
    <t>I - IX</t>
  </si>
  <si>
    <t>I - X</t>
  </si>
  <si>
    <t>I - VIII</t>
  </si>
  <si>
    <t>I - XI</t>
  </si>
  <si>
    <t>I - XII</t>
  </si>
  <si>
    <t xml:space="preserve">Овим потврђујемо да </t>
  </si>
  <si>
    <t>Изјава:</t>
  </si>
  <si>
    <t>,  на крају овог извештајног периода, нема обавезе по основу задуживања</t>
  </si>
  <si>
    <t xml:space="preserve">Зграде и грађевински објекти </t>
  </si>
  <si>
    <t xml:space="preserve">Опрема </t>
  </si>
  <si>
    <t xml:space="preserve">Остале некретнине и опрема </t>
  </si>
  <si>
    <t>Култивисана имовина</t>
  </si>
  <si>
    <t>Драгоцености</t>
  </si>
  <si>
    <t>Природна богатства</t>
  </si>
  <si>
    <t>Нефинансијска имовина у припреми</t>
  </si>
  <si>
    <t>Нематеријална имовина</t>
  </si>
  <si>
    <t>Залихе робних резерви</t>
  </si>
  <si>
    <t>Залихе материјала за производњу</t>
  </si>
  <si>
    <t>Залихе недовршене производње</t>
  </si>
  <si>
    <t xml:space="preserve">Залихе готових производа </t>
  </si>
  <si>
    <t xml:space="preserve">Залихе робе за даљу продају </t>
  </si>
  <si>
    <t xml:space="preserve">Залихе потрошног материјала </t>
  </si>
  <si>
    <t>Залихе ситног инвентара</t>
  </si>
  <si>
    <t xml:space="preserve">Исправка вредности сопствених извора нефинансијске имовине, у сталним средствима, за набавке из кредита </t>
  </si>
  <si>
    <t xml:space="preserve"> Дугорочна домаћа финансијска имовина</t>
  </si>
  <si>
    <t xml:space="preserve"> Дугорочна финансијска  имовина у страним владама, компанијама, организацијама  и     институцијама </t>
  </si>
  <si>
    <t xml:space="preserve"> Остала финансијска имовина</t>
  </si>
  <si>
    <t>Примања од продаје финансијске имовине</t>
  </si>
  <si>
    <t xml:space="preserve">Примања од отплате датих кредита </t>
  </si>
  <si>
    <t>Примања од продаје стране валуте</t>
  </si>
  <si>
    <t xml:space="preserve">Остали извори новчаних средстава </t>
  </si>
  <si>
    <t>Утрошена средства текућих прихода и примања од  продаје нефинансијске имовине за отплату обавеза по кредитима</t>
  </si>
  <si>
    <t>Утрошена средства текућих прихода и примања од  продаје нефинансијске имовине за набавку финансијске имовине</t>
  </si>
  <si>
    <t>Пренета неутрошена средства од приватизације</t>
  </si>
  <si>
    <t xml:space="preserve">Пренета неутрошена средства за посебне намене </t>
  </si>
  <si>
    <t xml:space="preserve">Пренета неутрошена средства за стамбену изградњу </t>
  </si>
  <si>
    <t xml:space="preserve">Остали сопствени извори </t>
  </si>
  <si>
    <t xml:space="preserve">Обрачун прихода и примања и расхода и издатака пословања </t>
  </si>
  <si>
    <t xml:space="preserve">Вишак прихода и примања– суфицит </t>
  </si>
  <si>
    <t xml:space="preserve">Мањак прихода и примања– дефицит </t>
  </si>
  <si>
    <t>Распоред вишка прихода и примања</t>
  </si>
  <si>
    <t>Нераспоређени вишак прихода и примања из ранијих година</t>
  </si>
  <si>
    <t xml:space="preserve">Дефицит из ранијих година </t>
  </si>
  <si>
    <t>Добити које су резултат промене вредности стамбених зграда и станова </t>
  </si>
  <si>
    <t>Добити које су резултат промене вредности пословних зграда и других објеката </t>
  </si>
  <si>
    <t>Добити које су резултат промене вредности опреме </t>
  </si>
  <si>
    <t>Добити који су резултат промене вредности култивисане имовине</t>
  </si>
  <si>
    <t>Добити које су резултат промене вредности драгоцености </t>
  </si>
  <si>
    <t>Добити које су резултат промене вредности природне имовине </t>
  </si>
  <si>
    <t>Добити које су резултат промене вредности нематеријалних основних средстава </t>
  </si>
  <si>
    <t>Добити које су резултат промене вредности залиха </t>
  </si>
  <si>
    <t> Друге промене у обиму стамбених зграда и станова</t>
  </si>
  <si>
    <t>Друге промене у обиму пословних зграда и других објеката</t>
  </si>
  <si>
    <t> Друге промене у обиму опреме</t>
  </si>
  <si>
    <t>Друге промене у обиму култивисане имовине</t>
  </si>
  <si>
    <t>Друге промене у обиму драгоцености</t>
  </si>
  <si>
    <t>Друге промене у обиму природних богатстава</t>
  </si>
  <si>
    <t>Друге промене у обиму нематеријалних основних средстава </t>
  </si>
  <si>
    <t>Друге промене у обиму залиха</t>
  </si>
  <si>
    <t>Основна средства у закупу</t>
  </si>
  <si>
    <t>Примљена роба у јавном складишту</t>
  </si>
  <si>
    <t>Примљена роба у комисион</t>
  </si>
  <si>
    <t xml:space="preserve">Примљен материјал на обраду и дораду </t>
  </si>
  <si>
    <t xml:space="preserve">Хартије од вредности ван промета </t>
  </si>
  <si>
    <t>Авали и друге гаранције</t>
  </si>
  <si>
    <t xml:space="preserve">Остала ванбилансна актива </t>
  </si>
  <si>
    <t>Обавезе за основна средства у закупу</t>
  </si>
  <si>
    <t>Обавезе за робу у јавном складишту</t>
  </si>
  <si>
    <t>Обавезе за робу у комисиону</t>
  </si>
  <si>
    <t xml:space="preserve">Обавезе за материјале примљене на обраду и дораду </t>
  </si>
  <si>
    <t xml:space="preserve">Обавезе за хартије од вредности ван промета </t>
  </si>
  <si>
    <t>Обавезе за авале и остале гаранције</t>
  </si>
  <si>
    <t xml:space="preserve">Остала ванбилансна пасива </t>
  </si>
  <si>
    <t xml:space="preserve"> КАПИТАЛ</t>
  </si>
  <si>
    <t>УТВРЂИВАЊЕ РЕЗУЛТАТА ПОСЛОВАЊА</t>
  </si>
  <si>
    <t>ДОБИТИ КОЈЕ СУ РЕЗУЛТАТ ПРОМЕНЕ ВРЕДНОСТИ</t>
  </si>
  <si>
    <t>ДРУГЕ ПРОМЕНЕ У ОБИМУ</t>
  </si>
  <si>
    <t>ВАНБИЛАНСНА АКТИВА</t>
  </si>
  <si>
    <t xml:space="preserve">ВАНБИЛАНСНА ПАСИВА </t>
  </si>
  <si>
    <t>ALEKSANDROVAC</t>
  </si>
  <si>
    <t>ALEKSINAC</t>
  </si>
  <si>
    <t>ARANĐELOVAC</t>
  </si>
  <si>
    <t>ARILJE</t>
  </si>
  <si>
    <t>BABUŠNICA</t>
  </si>
  <si>
    <t>BAJINA BAŠTA</t>
  </si>
  <si>
    <t>BATOČINA</t>
  </si>
  <si>
    <t>BELA PALANKA</t>
  </si>
  <si>
    <t>BLACE</t>
  </si>
  <si>
    <t>BOGATIĆ</t>
  </si>
  <si>
    <t>BOJNIK</t>
  </si>
  <si>
    <t>BOLJEVAC</t>
  </si>
  <si>
    <t>BOR</t>
  </si>
  <si>
    <t>BOSILEGRAD</t>
  </si>
  <si>
    <t>BRUS</t>
  </si>
  <si>
    <t>BUJANOVAC</t>
  </si>
  <si>
    <t>CRNA TRAVA</t>
  </si>
  <si>
    <t>ĆIĆEVAC</t>
  </si>
  <si>
    <t>ĆUPRIJA</t>
  </si>
  <si>
    <t>ČAJETINA</t>
  </si>
  <si>
    <t>DESPOTOVAC</t>
  </si>
  <si>
    <t>DIMITROVGRAD</t>
  </si>
  <si>
    <t>DOLJEVAC</t>
  </si>
  <si>
    <t>GADŽIN HAN</t>
  </si>
  <si>
    <t>GOLUBAC</t>
  </si>
  <si>
    <t>GORNJI MILANOVAC</t>
  </si>
  <si>
    <t>IVANJICA</t>
  </si>
  <si>
    <t>KLADOVO</t>
  </si>
  <si>
    <t>KNIĆ</t>
  </si>
  <si>
    <t>KNJAŽEVAC</t>
  </si>
  <si>
    <t>KOCELJEVA</t>
  </si>
  <si>
    <t>KOSJERIĆ</t>
  </si>
  <si>
    <t>KRUPANJ</t>
  </si>
  <si>
    <t>KUČEVO</t>
  </si>
  <si>
    <t>KURŠUMLIJA</t>
  </si>
  <si>
    <t>LAJKOVAC</t>
  </si>
  <si>
    <t>LEBANE</t>
  </si>
  <si>
    <t>LUČANI</t>
  </si>
  <si>
    <t>LJIG</t>
  </si>
  <si>
    <t>LJUBOVIJA</t>
  </si>
  <si>
    <t>MAJDANPEK</t>
  </si>
  <si>
    <t>MALI ZVORNIK</t>
  </si>
  <si>
    <t>MALO CRNIĆE</t>
  </si>
  <si>
    <t>MEDVEĐA</t>
  </si>
  <si>
    <t>MEROŠINA</t>
  </si>
  <si>
    <t>MIONICA</t>
  </si>
  <si>
    <t>NEGOTIN</t>
  </si>
  <si>
    <t>NOVA VAROŠ</t>
  </si>
  <si>
    <t>OSEČINA</t>
  </si>
  <si>
    <t>PARAĆIN</t>
  </si>
  <si>
    <t>PETROVAC</t>
  </si>
  <si>
    <t>POŽEGA</t>
  </si>
  <si>
    <t>PREŠEVO</t>
  </si>
  <si>
    <t>PRIBOJ</t>
  </si>
  <si>
    <t>PRIJEPOLJE</t>
  </si>
  <si>
    <t>PROKUPLJE</t>
  </si>
  <si>
    <t>RAČA</t>
  </si>
  <si>
    <t>RAŠKA</t>
  </si>
  <si>
    <t>RAŽANJ</t>
  </si>
  <si>
    <t>REKOVAC</t>
  </si>
  <si>
    <t>SJENICA</t>
  </si>
  <si>
    <t>SMED.PALANKA</t>
  </si>
  <si>
    <t>SOKOBANJA</t>
  </si>
  <si>
    <t>SURDULICA</t>
  </si>
  <si>
    <t>SVILAJNAC</t>
  </si>
  <si>
    <t>SVRLJIG</t>
  </si>
  <si>
    <t>TOPOLA</t>
  </si>
  <si>
    <t>TRGOVIŠTE</t>
  </si>
  <si>
    <t>TRSTENIK</t>
  </si>
  <si>
    <t>TUTIN</t>
  </si>
  <si>
    <t>UB</t>
  </si>
  <si>
    <t>VARVARIN</t>
  </si>
  <si>
    <t>VELIKA PLANA</t>
  </si>
  <si>
    <t>VELIKO GRADIŠTE</t>
  </si>
  <si>
    <t>VLADIČIN HAN</t>
  </si>
  <si>
    <t>VLADIMIRCI</t>
  </si>
  <si>
    <t>VLASOTINCE</t>
  </si>
  <si>
    <t>VRNJAČKA BANJA</t>
  </si>
  <si>
    <t>ŽABARI</t>
  </si>
  <si>
    <t>ŽAGUBICA</t>
  </si>
  <si>
    <t>ŽITORAĐA</t>
  </si>
  <si>
    <t>LAPOVO</t>
  </si>
  <si>
    <t>ADA</t>
  </si>
  <si>
    <t>ALIBUNAR</t>
  </si>
  <si>
    <t>APATIN</t>
  </si>
  <si>
    <t>BAČ</t>
  </si>
  <si>
    <t>BAČKA PALANKA</t>
  </si>
  <si>
    <t>BAČKA TOPOLA</t>
  </si>
  <si>
    <t>BAČKI PETROVAC</t>
  </si>
  <si>
    <t>BEČEJ</t>
  </si>
  <si>
    <t>BELA CRKVA</t>
  </si>
  <si>
    <t>BEOČIN</t>
  </si>
  <si>
    <t>ČOKA</t>
  </si>
  <si>
    <t>INĐIJA</t>
  </si>
  <si>
    <t>IRIG</t>
  </si>
  <si>
    <t>KANJIŽA</t>
  </si>
  <si>
    <t>KOVAČICA</t>
  </si>
  <si>
    <t>KOVIN</t>
  </si>
  <si>
    <t>KULA</t>
  </si>
  <si>
    <t>MALI IĐOŠ</t>
  </si>
  <si>
    <t>NOVA CRNJA</t>
  </si>
  <si>
    <t>NOVI BEČEJ</t>
  </si>
  <si>
    <t>NOVI KNEŽEVAC</t>
  </si>
  <si>
    <t>ODŽACI</t>
  </si>
  <si>
    <t>OPOVO</t>
  </si>
  <si>
    <t>PEĆINCI</t>
  </si>
  <si>
    <t>PLANDIŠTE</t>
  </si>
  <si>
    <t>RUMA</t>
  </si>
  <si>
    <t>SEČANJ</t>
  </si>
  <si>
    <t>SENTA</t>
  </si>
  <si>
    <t>SRBOBRAN</t>
  </si>
  <si>
    <t>STARA PAZOVA</t>
  </si>
  <si>
    <t>ŠID</t>
  </si>
  <si>
    <t>TEMERIN</t>
  </si>
  <si>
    <t>TITEL</t>
  </si>
  <si>
    <t>VRBAS</t>
  </si>
  <si>
    <t>ŽABALJ</t>
  </si>
  <si>
    <t>ŽITIŠTE</t>
  </si>
  <si>
    <t>SREMSKI KARLOVCI</t>
  </si>
  <si>
    <t>Opštine</t>
  </si>
  <si>
    <t>ČAČAK</t>
  </si>
  <si>
    <t>KRAGUJEVAC</t>
  </si>
  <si>
    <t>KRALJEVO</t>
  </si>
  <si>
    <t>KRUŠEVAC</t>
  </si>
  <si>
    <t>LESKOVAC</t>
  </si>
  <si>
    <t>LOZNICA</t>
  </si>
  <si>
    <t>NIŠ</t>
  </si>
  <si>
    <t>NOVI PAZAR</t>
  </si>
  <si>
    <t>PIROT</t>
  </si>
  <si>
    <t>POŽAREVAC</t>
  </si>
  <si>
    <t>SMEDEREVO</t>
  </si>
  <si>
    <t>JAGODINA</t>
  </si>
  <si>
    <t>ŠABAC</t>
  </si>
  <si>
    <t>UŽICE</t>
  </si>
  <si>
    <t>VALJEVO</t>
  </si>
  <si>
    <t>VRANJE</t>
  </si>
  <si>
    <t>ZAJEČAR</t>
  </si>
  <si>
    <t>KIKINDA</t>
  </si>
  <si>
    <t>NOVI SAD</t>
  </si>
  <si>
    <t>PANČEVO</t>
  </si>
  <si>
    <t>SOMBOR</t>
  </si>
  <si>
    <t>SREMSKA MITROVICA</t>
  </si>
  <si>
    <t>SUBOTICA</t>
  </si>
  <si>
    <t>VRŠAC</t>
  </si>
  <si>
    <t>ZRENJANIN</t>
  </si>
  <si>
    <t>Gradovi</t>
  </si>
  <si>
    <t>BEOGRAD</t>
  </si>
  <si>
    <t xml:space="preserve">општина </t>
  </si>
  <si>
    <t xml:space="preserve">град </t>
  </si>
  <si>
    <t>Палилула-Ниш</t>
  </si>
  <si>
    <t>Подршка раду удружења грађана</t>
  </si>
  <si>
    <t>Вишенаменеки пројекти развоја општине</t>
  </si>
  <si>
    <t>Унапређење и безбедност саобраћаја</t>
  </si>
  <si>
    <t>Подршка избеглим и интерно расељеним лицима</t>
  </si>
  <si>
    <t xml:space="preserve"> Подршка старима-домаћице</t>
  </si>
  <si>
    <t>Ученички стандард</t>
  </si>
  <si>
    <t>Промовисање културе и културне баштине</t>
  </si>
  <si>
    <t>Унапређење и обављање библиотечко-информационе делатности</t>
  </si>
  <si>
    <t>Подизање културне свести локалне заједнице</t>
  </si>
  <si>
    <t>Унапређење и подршка такмичењу младих спортиста</t>
  </si>
  <si>
    <t>0602-0015</t>
  </si>
  <si>
    <t>0602-0016</t>
  </si>
  <si>
    <t>0701-0001</t>
  </si>
  <si>
    <t>0901-0009</t>
  </si>
  <si>
    <t>0901-0010</t>
  </si>
  <si>
    <t>0901-0011</t>
  </si>
  <si>
    <t>1201-0007</t>
  </si>
  <si>
    <t>1201-0008</t>
  </si>
  <si>
    <t>1201-0009</t>
  </si>
  <si>
    <t>1301-0003</t>
  </si>
  <si>
    <t>Из падајућег менија изабрати одговарајућу изјаву за случај непостојања обавеза по основу задуживања.</t>
  </si>
  <si>
    <t>Планирани износ отплате кредита (главнице) у текућој години</t>
  </si>
  <si>
    <t>Укупно отплаћен износ кредита (главнице)    до краја извештајног периода</t>
  </si>
  <si>
    <t>Отплаћен износ кредита (главнице) у текућој години  од 01.01.  до краја извештајног периода</t>
  </si>
  <si>
    <t>Плаћена камата у текућој години, до краја извештајног периода</t>
  </si>
  <si>
    <t>OKRUZI</t>
  </si>
  <si>
    <t xml:space="preserve"> Севернобачки управни округ </t>
  </si>
  <si>
    <t xml:space="preserve"> Средњобанатски управни округ</t>
  </si>
  <si>
    <t xml:space="preserve"> Севернобанатски управни округ</t>
  </si>
  <si>
    <t xml:space="preserve"> Јужнобанатски управни округ</t>
  </si>
  <si>
    <t xml:space="preserve"> Западнобачки управни округ </t>
  </si>
  <si>
    <t xml:space="preserve"> Јужнобачки управни округ</t>
  </si>
  <si>
    <t xml:space="preserve"> Сремски управни округ</t>
  </si>
  <si>
    <t xml:space="preserve"> Мачвански управни округ</t>
  </si>
  <si>
    <t xml:space="preserve"> Колубарски управни округ</t>
  </si>
  <si>
    <t xml:space="preserve"> Подунавски управни округ</t>
  </si>
  <si>
    <t xml:space="preserve"> Браничевски управни округ </t>
  </si>
  <si>
    <t xml:space="preserve"> Шумадијски управни округ</t>
  </si>
  <si>
    <t xml:space="preserve"> Поморавски управни округ</t>
  </si>
  <si>
    <t xml:space="preserve"> Борски управни округ</t>
  </si>
  <si>
    <t xml:space="preserve"> Зајечарски управни округ</t>
  </si>
  <si>
    <t xml:space="preserve"> Златиборски управни округ </t>
  </si>
  <si>
    <t xml:space="preserve"> Моравички управни округ</t>
  </si>
  <si>
    <t xml:space="preserve"> Рашки управни округ</t>
  </si>
  <si>
    <t xml:space="preserve"> Расински управни округ</t>
  </si>
  <si>
    <t xml:space="preserve"> Нишавски управни округ</t>
  </si>
  <si>
    <t xml:space="preserve"> Топлички управни округ</t>
  </si>
  <si>
    <t xml:space="preserve"> Пиротски управни округ</t>
  </si>
  <si>
    <t xml:space="preserve"> Јабланички управни округ</t>
  </si>
  <si>
    <t xml:space="preserve"> Пчињски управни округ</t>
  </si>
  <si>
    <t xml:space="preserve"> Косовски управни округ</t>
  </si>
  <si>
    <t xml:space="preserve"> Пећки управни округ</t>
  </si>
  <si>
    <t xml:space="preserve"> Призренски управни округ</t>
  </si>
  <si>
    <t xml:space="preserve"> Косовскомитровачки управни округ</t>
  </si>
  <si>
    <t xml:space="preserve"> Косовскопоморавски управни округ</t>
  </si>
  <si>
    <t>EMU</t>
  </si>
  <si>
    <t>Australija</t>
  </si>
  <si>
    <t>Kanada</t>
  </si>
  <si>
    <t>Kina</t>
  </si>
  <si>
    <t>Hrvatska</t>
  </si>
  <si>
    <t>HRK</t>
  </si>
  <si>
    <t>Češka Republika</t>
  </si>
  <si>
    <t>CZK</t>
  </si>
  <si>
    <t>Danska</t>
  </si>
  <si>
    <t>DKK</t>
  </si>
  <si>
    <t>Mađarska</t>
  </si>
  <si>
    <t>HUF</t>
  </si>
  <si>
    <t>Japan</t>
  </si>
  <si>
    <t>Kuvajt</t>
  </si>
  <si>
    <t>Norveška</t>
  </si>
  <si>
    <t>Ruska Federacija</t>
  </si>
  <si>
    <t>Švedska</t>
  </si>
  <si>
    <t>Švajcarska</t>
  </si>
  <si>
    <t>Velika Britanija</t>
  </si>
  <si>
    <t>SAD</t>
  </si>
  <si>
    <t>Rumunija</t>
  </si>
  <si>
    <t>RON</t>
  </si>
  <si>
    <t>Turska</t>
  </si>
  <si>
    <t>Bugarska</t>
  </si>
  <si>
    <t>BGN</t>
  </si>
  <si>
    <t>Bosna i Hercegovina</t>
  </si>
  <si>
    <t>BAM</t>
  </si>
  <si>
    <t>Poljska</t>
  </si>
  <si>
    <t>PLN</t>
  </si>
  <si>
    <t>Austrija</t>
  </si>
  <si>
    <t>ATS</t>
  </si>
  <si>
    <t>Belgija</t>
  </si>
  <si>
    <t>BEF</t>
  </si>
  <si>
    <t>Finska</t>
  </si>
  <si>
    <t>FIM</t>
  </si>
  <si>
    <t>Francuska</t>
  </si>
  <si>
    <t>FRF</t>
  </si>
  <si>
    <t>Nemačka</t>
  </si>
  <si>
    <t>DEM</t>
  </si>
  <si>
    <t>Grčka</t>
  </si>
  <si>
    <t>GRD</t>
  </si>
  <si>
    <t>Irska</t>
  </si>
  <si>
    <t>IEP</t>
  </si>
  <si>
    <t>Italija</t>
  </si>
  <si>
    <t>ITL</t>
  </si>
  <si>
    <t>Luksemburg</t>
  </si>
  <si>
    <t>LUF</t>
  </si>
  <si>
    <t>Portugalija</t>
  </si>
  <si>
    <t>PTE</t>
  </si>
  <si>
    <t>Španija</t>
  </si>
  <si>
    <t>ESP</t>
  </si>
  <si>
    <t>okruzi</t>
  </si>
  <si>
    <t>sdk</t>
  </si>
  <si>
    <t>Приходи</t>
  </si>
  <si>
    <t>Расходи</t>
  </si>
  <si>
    <t>НО</t>
  </si>
  <si>
    <r>
      <t xml:space="preserve">Стање дуга на крају извештајног периода                                    </t>
    </r>
    <r>
      <rPr>
        <b/>
        <sz val="11"/>
        <color rgb="FFFF0000"/>
        <rFont val="Calibri"/>
        <family val="2"/>
        <charset val="204"/>
        <scheme val="minor"/>
      </rPr>
      <t>у ДИН.</t>
    </r>
  </si>
  <si>
    <t>12(10-11)</t>
  </si>
  <si>
    <t>len</t>
  </si>
  <si>
    <t>kontrola</t>
  </si>
  <si>
    <t>RSD</t>
  </si>
  <si>
    <t>Датум почетка отплате главнице       (формат         дд-мм-гг)</t>
  </si>
  <si>
    <t>Изабрати валуту</t>
  </si>
  <si>
    <t>Датум завршетка отплате главнице       (формат         дд-мм-гг)</t>
  </si>
  <si>
    <t>1102-0009</t>
  </si>
  <si>
    <t>Остале комуналне услуге</t>
  </si>
  <si>
    <t>Savski Venac</t>
  </si>
  <si>
    <t>0401-0500</t>
  </si>
  <si>
    <t>Јачање капацитета информисања јавности и популаризација значаја животне средине</t>
  </si>
  <si>
    <t>0602-0500</t>
  </si>
  <si>
    <t>Администрирање изворних прихода локалне самоуправе</t>
  </si>
  <si>
    <t>0602-0501</t>
  </si>
  <si>
    <t>Административна подршка пroјектима</t>
  </si>
  <si>
    <t>0602-0502</t>
  </si>
  <si>
    <t>Пружање угоститељских услуга</t>
  </si>
  <si>
    <t>0602-0503</t>
  </si>
  <si>
    <t>Управљање и одржавање водотока другог реда</t>
  </si>
  <si>
    <t>0701-0501</t>
  </si>
  <si>
    <t>Административна подршка пројектима предшколског васпитања и образовања</t>
  </si>
  <si>
    <t>0901-0500</t>
  </si>
  <si>
    <t>Административна подршка пројектима социјалне и дечје заштите</t>
  </si>
  <si>
    <t>1201-0500</t>
  </si>
  <si>
    <t>Административна подршка пројектима културе</t>
  </si>
  <si>
    <t>1301-0500</t>
  </si>
  <si>
    <t>Административна подршка пројектима спорта</t>
  </si>
  <si>
    <t>2001-0500</t>
  </si>
  <si>
    <t>Административна подршка пројектима основног васпитања и образовања</t>
  </si>
  <si>
    <t>2002-0500</t>
  </si>
  <si>
    <t>Административна подршка пројектима путне инфраструктуре</t>
  </si>
  <si>
    <t xml:space="preserve">jjovanovic@beograd.gov.rs&gt; </t>
  </si>
  <si>
    <t>СКУПШТИНА ОПШТИНЕ</t>
  </si>
  <si>
    <t>извршни и законодавни  органи</t>
  </si>
  <si>
    <t>411</t>
  </si>
  <si>
    <t>ПРЕДСЕДНИК</t>
  </si>
  <si>
    <t>развој културе</t>
  </si>
  <si>
    <t>ОПШТИНСКО ВЕЋЕ</t>
  </si>
  <si>
    <t>424</t>
  </si>
  <si>
    <t>ОПШТИНСКА УПРАВА</t>
  </si>
  <si>
    <t>499</t>
  </si>
  <si>
    <t>ОПШТИНСКО ПРАВОБРАНИЛАШТВО</t>
  </si>
  <si>
    <t>0501-П3</t>
  </si>
  <si>
    <t>0501-П1</t>
  </si>
  <si>
    <t>0501-П2</t>
  </si>
  <si>
    <t>0501-П4</t>
  </si>
  <si>
    <t xml:space="preserve">„Израда електроинсталација за потребе уградње клима уређаја на згради општине Босилеград“ </t>
  </si>
  <si>
    <t>Замена спољних прозора и врата и уградња клима уређаја на згради општине Босилеград -извор 07</t>
  </si>
  <si>
    <t>Замена спољних прозора и врата и уградња клима уређаја на згради општине Босилеград--извор 01 и извор 07</t>
  </si>
  <si>
    <t>Замена постојећих  светиљки уличног осветљења ЛЕД светиљкама у општини Босилеград</t>
  </si>
  <si>
    <t>Израда пројеката и пр. Документације "мала фотонапонска соларна електрана на крову произ. Објеката"сушаре"Босилеград-извор 07</t>
  </si>
  <si>
    <t>511</t>
  </si>
  <si>
    <t>512</t>
  </si>
  <si>
    <t>481</t>
  </si>
  <si>
    <t>Унапређење остваривања права бугарске националне мањине у општини Босилеград</t>
  </si>
  <si>
    <t>421</t>
  </si>
  <si>
    <t>423</t>
  </si>
  <si>
    <t>0602-П2</t>
  </si>
  <si>
    <t>0602-П3</t>
  </si>
  <si>
    <t>0602-П4</t>
  </si>
  <si>
    <t>0602-П1</t>
  </si>
  <si>
    <t>израда плана превентивних мера и процене угрожености-извор 7</t>
  </si>
  <si>
    <t>израда студије акустичности-извор 7</t>
  </si>
  <si>
    <t>Израда акта о процени ризика и заштите лица, имовине и пословања за зграде Општине Босилеград  и фабрике Кобос и чарапаре</t>
  </si>
  <si>
    <t>Пројекат незавршених радова , као и радова на санацији оштећених позиција доградња по главном пројекту -Спортска -школска сала у Босилеграду  прва фаза(11562539 извор 06 и 855910 извор 13)</t>
  </si>
  <si>
    <t>Реализација пројекта  "Изградња градског базена " 8400000 извор 01, 16000000- извор 7, 8 000.000  из 06 и 3404686 извор 08)</t>
  </si>
  <si>
    <t>1301-П1</t>
  </si>
  <si>
    <t>1301-П2</t>
  </si>
  <si>
    <t>1.03</t>
  </si>
  <si>
    <t>Пројекат "Србија у ритму Европе"</t>
  </si>
  <si>
    <t>Реализација пројеката трансграничне сарадње"Балканска омладинска синтеза" 2138762извор 05 и 21238 извор 15</t>
  </si>
  <si>
    <t>Реализација пројекта реновирање цркве у с. Извор (извор 15)</t>
  </si>
  <si>
    <t>Реализација пројекта Изградња мале цркве у насељу Изворштица 1028684 извор 07 и 1028684 извор 01</t>
  </si>
  <si>
    <t>Реализација пројеката трансграничне сарадње"Балканска омладинска синтеза" 2138762извор 05 и 21238 извор 16</t>
  </si>
  <si>
    <t>1201-П1</t>
  </si>
  <si>
    <t>1201-П2</t>
  </si>
  <si>
    <t>1201-П3</t>
  </si>
  <si>
    <t>1201-П4</t>
  </si>
  <si>
    <t>1.04</t>
  </si>
  <si>
    <t>463</t>
  </si>
  <si>
    <t>464</t>
  </si>
  <si>
    <t>1801-П-1</t>
  </si>
  <si>
    <t>Пројекат набавка опреме за Дом Здравља у Босилеграду</t>
  </si>
  <si>
    <t>1.05</t>
  </si>
  <si>
    <t>1.06</t>
  </si>
  <si>
    <t>0901-П1</t>
  </si>
  <si>
    <t>0901-П2</t>
  </si>
  <si>
    <t>Пројекат Ми смо ту да помогнемо социјално угроженим особама</t>
  </si>
  <si>
    <t>Пројекат Здравствена помоћ у кући старим и социјално угроженим особама</t>
  </si>
  <si>
    <t>960</t>
  </si>
  <si>
    <t>Пројекат"Подршка присилним мигрантима и унапређење система управљања миграцијама-стални трошкови</t>
  </si>
  <si>
    <t xml:space="preserve">Пројекат"Подршка присилним мигрантима и унапређење система управљања миграцијама-Услуге по уговору </t>
  </si>
  <si>
    <t>Пројекат"Подршка присилним мигрантима и унапређење система управљања миграцијама-материјал</t>
  </si>
  <si>
    <t>Пројекат"Подршка присилним мигрантима и унапређење система управљања миграцијама-машине и опрема</t>
  </si>
  <si>
    <t xml:space="preserve">Реализација пројекта-Реконструкција ,санација и адаптација зграда здравства- Стари стационар </t>
  </si>
  <si>
    <t xml:space="preserve">Реализација пројекта-Реконструкција ,санација и адаптација зграда здравства- Стари стационар-прикључак на ВиК мрежу </t>
  </si>
  <si>
    <t>1.07</t>
  </si>
  <si>
    <t>1.08</t>
  </si>
  <si>
    <t>1.09</t>
  </si>
  <si>
    <t>„Изградња улице изнад стадиона са западне стране од улице Душанове до улице Кеја Драговиштица према Рајчиловци“</t>
  </si>
  <si>
    <t>„Изградња улице од улице Радничке до улице 22.децембар“</t>
  </si>
  <si>
    <t>Пројекат безбеднији градови извор 15)</t>
  </si>
  <si>
    <t>0701-П1</t>
  </si>
  <si>
    <t>0701-П2</t>
  </si>
  <si>
    <t>0701-П3</t>
  </si>
  <si>
    <t>1.10</t>
  </si>
  <si>
    <t>1.11</t>
  </si>
  <si>
    <t>1.12</t>
  </si>
  <si>
    <t>1.13</t>
  </si>
  <si>
    <t>451</t>
  </si>
  <si>
    <t>Израда фекалне канализације насеља Магурка и Изворштица и насеља Добри Дол  (По програму ЈП Услуга)</t>
  </si>
  <si>
    <t xml:space="preserve">Израда фекалне канализације насеља Радичевци  (По програму ЈП Услуга) </t>
  </si>
  <si>
    <t>0401-П1</t>
  </si>
  <si>
    <t>0401-П2</t>
  </si>
  <si>
    <t>Пројекат колектор фекалне канализације града Босилеграда и села Рајчиловци  (По програму ЈП Услуга)</t>
  </si>
  <si>
    <t>Израда атмосферске канализације-одводњавање насеља Магурка  (По програму ЈП Услуга)</t>
  </si>
  <si>
    <t>Израда атмосферске канализације у улици Христо Ботев у Босилеграду-I део  I фазе  (По програму ЈП Услуга)</t>
  </si>
  <si>
    <t>0401-П3</t>
  </si>
  <si>
    <t>0401-П4</t>
  </si>
  <si>
    <t>0401-П5</t>
  </si>
  <si>
    <t>Изградња ЗОО објекта I фаза</t>
  </si>
  <si>
    <t>Изградња сточне пијаце I фаза</t>
  </si>
  <si>
    <t>0101-П1</t>
  </si>
  <si>
    <t>0101-П2</t>
  </si>
  <si>
    <t xml:space="preserve">Пројекат привођење намени објекте бивших караула  за развој туризма  </t>
  </si>
  <si>
    <t>Пројекат привођење намени објекте бивших караула  за развој туризма  р -машине и опрема</t>
  </si>
  <si>
    <t>1502-П1</t>
  </si>
  <si>
    <t>Реализација пројекта " Мере популационе политике ЈЛС-промоција резултата  пројекта</t>
  </si>
  <si>
    <t>Реализација пројекта " Мере популационе политике ЈЛС-проширење мреже установа за предшколско васпитање и додатно опремање</t>
  </si>
  <si>
    <t>Реализација пројекта " Мере популационе политике ЈЛС-проширење мреже реконструкција  игралишта</t>
  </si>
  <si>
    <t>Реализација пројекта " Мере популационе политике ЈЛС-подршка  привреди и пољопривреди кроз економско оснаживање породичих пољопривредних газдинства и покретање породичног бизниса  набавка опреме за пољопривреду извор 13</t>
  </si>
  <si>
    <t>1501-П1</t>
  </si>
  <si>
    <t>1.14</t>
  </si>
  <si>
    <t>426</t>
  </si>
  <si>
    <t>Наставак пројекта за водоснадбевање Босилеграда Рода  извор 01</t>
  </si>
  <si>
    <t>Наставак пројекта за водоснадбевање Босилеграда Рода 01</t>
  </si>
  <si>
    <t>Наставак пројекта за водоснадбевање Босилеграда Рода 20000000 извор07  , 14195493извор 15 3551007-извор6</t>
  </si>
  <si>
    <t>Израда система за наводњавање и одводњавање--извор 7</t>
  </si>
  <si>
    <t>Текуће поправке и одржавање приступних путева,водоводне и канализационе мреже (По програму ЈП Услуга)</t>
  </si>
  <si>
    <t>Пројекат Израда водовода  за МЗ Милевци и МЗ Млекомонци  (По програму ЈП Услуга)</t>
  </si>
  <si>
    <t>Пројекат Израда водовода  за  ромско насеље (По програму ЈП Услуга)</t>
  </si>
  <si>
    <t>1102-П2</t>
  </si>
  <si>
    <t>1102-П4</t>
  </si>
  <si>
    <t>1102-П5</t>
  </si>
  <si>
    <t>1102-П6</t>
  </si>
  <si>
    <t>1102-П1</t>
  </si>
  <si>
    <t>1.15</t>
  </si>
  <si>
    <t>425</t>
  </si>
  <si>
    <t>Пројекат израда плана генералне регулације Босилеграда (извор 13 )</t>
  </si>
  <si>
    <t>Пројекат израда просторног плана општине Босилеград  (236000 извор 13, остатак извор 7)</t>
  </si>
  <si>
    <t xml:space="preserve">Пројекти за развој општине који у моменту доношења одлуке нису могли бити планирани </t>
  </si>
  <si>
    <t>Изградња (суфинансирање) стамбено - пословног објекта на ул. М Тита</t>
  </si>
  <si>
    <t>Пројекат израда прве измене плана генералне регулације Босилеграда (извор 07-231.000дин. и извор 13-231.000дин.)</t>
  </si>
  <si>
    <t>Пројекат израда друге измене плана генералне регулације Босилеграда (извор 07-308.000дин. )</t>
  </si>
  <si>
    <t>Пројекат израда треће измене плана генералне регулације Босилеграда (извор 07- )</t>
  </si>
  <si>
    <t>Израда пројектне документације за АБ мост код бензинске пумпе у Босилеграду</t>
  </si>
  <si>
    <t>1101-П8</t>
  </si>
  <si>
    <t>1101-П7</t>
  </si>
  <si>
    <t>1101-П6</t>
  </si>
  <si>
    <t>1101-П5</t>
  </si>
  <si>
    <t>1101-П4</t>
  </si>
  <si>
    <t>1101-П1</t>
  </si>
  <si>
    <t>1101-П2</t>
  </si>
  <si>
    <t>1101-П3</t>
  </si>
  <si>
    <t>2.01</t>
  </si>
  <si>
    <t>3.01</t>
  </si>
  <si>
    <t>412</t>
  </si>
  <si>
    <t>413</t>
  </si>
  <si>
    <t>414</t>
  </si>
  <si>
    <t>415</t>
  </si>
  <si>
    <t>416</t>
  </si>
  <si>
    <t>422</t>
  </si>
  <si>
    <t>465</t>
  </si>
  <si>
    <t>482</t>
  </si>
  <si>
    <t>Пројекат:"Доградња дечјег вртића Босилеград</t>
  </si>
  <si>
    <t>2001-П1</t>
  </si>
  <si>
    <t>3.02</t>
  </si>
  <si>
    <t>4.01</t>
  </si>
  <si>
    <t>483</t>
  </si>
  <si>
    <t>4.02</t>
  </si>
  <si>
    <t>Туристичка организација</t>
  </si>
  <si>
    <t>ПУ Дечја Радост</t>
  </si>
  <si>
    <t>Установа Центар културе</t>
  </si>
  <si>
    <t>5.01</t>
  </si>
  <si>
    <t xml:space="preserve">Народна библиотека </t>
  </si>
  <si>
    <t>515</t>
  </si>
  <si>
    <t>Месне заједнице</t>
  </si>
  <si>
    <t>6.01</t>
  </si>
  <si>
    <t>Овим потврђујемо да општина БОСИЛЕГРАД,  на крају овог извештајног периода, нема обавезе по основу задуживања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</si>
</sst>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.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6100"/>
      <name val="Calibri"/>
      <family val="2"/>
      <charset val="238"/>
      <scheme val="minor"/>
    </font>
    <font>
      <sz val="12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238"/>
    </font>
    <font>
      <sz val="12"/>
      <color theme="1"/>
      <name val="Times New Roman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name val="YuHelvetica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</font>
    <font>
      <b/>
      <sz val="18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YuHelvetica"/>
    </font>
    <font>
      <sz val="8"/>
      <color rgb="FF333333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9"/>
      <name val="Times New Roman"/>
      <family val="1"/>
    </font>
    <font>
      <sz val="9"/>
      <color indexed="8"/>
      <name val="Times New Roman"/>
      <family val="1"/>
    </font>
    <font>
      <u/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0" fillId="12" borderId="0" applyNumberFormat="0" applyBorder="0" applyAlignment="0" applyProtection="0"/>
    <xf numFmtId="0" fontId="28" fillId="0" borderId="0"/>
    <xf numFmtId="0" fontId="29" fillId="0" borderId="0"/>
    <xf numFmtId="0" fontId="44" fillId="12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344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righ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0" fillId="0" borderId="3" xfId="0" applyBorder="1"/>
    <xf numFmtId="0" fontId="6" fillId="0" borderId="0" xfId="0" applyFont="1"/>
    <xf numFmtId="164" fontId="2" fillId="2" borderId="1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left" vertical="center"/>
    </xf>
    <xf numFmtId="0" fontId="9" fillId="5" borderId="8" xfId="0" quotePrefix="1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/>
    </xf>
    <xf numFmtId="0" fontId="10" fillId="5" borderId="8" xfId="0" quotePrefix="1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0" fillId="0" borderId="0" xfId="0" applyAlignment="1"/>
    <xf numFmtId="0" fontId="12" fillId="0" borderId="8" xfId="0" applyFont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/>
    </xf>
    <xf numFmtId="0" fontId="10" fillId="5" borderId="12" xfId="0" quotePrefix="1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6" xfId="0" quotePrefix="1" applyFont="1" applyBorder="1" applyAlignment="1">
      <alignment vertical="center"/>
    </xf>
    <xf numFmtId="0" fontId="9" fillId="6" borderId="8" xfId="0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4" xfId="0" pivotButton="1" applyBorder="1"/>
    <xf numFmtId="0" fontId="0" fillId="0" borderId="23" xfId="0" applyBorder="1"/>
    <xf numFmtId="49" fontId="2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0" fontId="1" fillId="0" borderId="0" xfId="1"/>
    <xf numFmtId="49" fontId="2" fillId="3" borderId="1" xfId="1" applyNumberFormat="1" applyFont="1" applyFill="1" applyBorder="1" applyAlignment="1">
      <alignment horizontal="right"/>
    </xf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/>
    <xf numFmtId="49" fontId="2" fillId="7" borderId="1" xfId="1" applyNumberFormat="1" applyFont="1" applyFill="1" applyBorder="1" applyAlignment="1">
      <alignment horizontal="right"/>
    </xf>
    <xf numFmtId="0" fontId="1" fillId="7" borderId="1" xfId="1" applyFill="1" applyBorder="1" applyAlignment="1">
      <alignment horizontal="center"/>
    </xf>
    <xf numFmtId="0" fontId="2" fillId="7" borderId="1" xfId="1" applyFont="1" applyFill="1" applyBorder="1"/>
    <xf numFmtId="49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center"/>
    </xf>
    <xf numFmtId="0" fontId="1" fillId="0" borderId="1" xfId="1" applyBorder="1"/>
    <xf numFmtId="49" fontId="1" fillId="0" borderId="0" xfId="1" applyNumberFormat="1" applyAlignment="1">
      <alignment horizontal="right"/>
    </xf>
    <xf numFmtId="3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vertical="top"/>
      <protection locked="0"/>
    </xf>
    <xf numFmtId="0" fontId="2" fillId="0" borderId="0" xfId="0" applyFont="1" applyAlignment="1">
      <alignment vertical="center"/>
    </xf>
    <xf numFmtId="1" fontId="5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0" fillId="0" borderId="30" xfId="0" applyBorder="1"/>
    <xf numFmtId="3" fontId="0" fillId="0" borderId="30" xfId="0" applyNumberFormat="1" applyBorder="1"/>
    <xf numFmtId="3" fontId="0" fillId="0" borderId="24" xfId="0" applyNumberFormat="1" applyBorder="1"/>
    <xf numFmtId="164" fontId="2" fillId="3" borderId="1" xfId="0" applyNumberFormat="1" applyFont="1" applyFill="1" applyBorder="1" applyAlignment="1">
      <alignment horizontal="center" vertical="top" wrapText="1"/>
    </xf>
    <xf numFmtId="164" fontId="2" fillId="2" borderId="29" xfId="0" applyNumberFormat="1" applyFont="1" applyFill="1" applyBorder="1" applyAlignment="1" applyProtection="1">
      <alignment horizontal="center" vertical="top" wrapText="1"/>
      <protection locked="0"/>
    </xf>
    <xf numFmtId="0" fontId="0" fillId="13" borderId="0" xfId="0" applyFill="1"/>
    <xf numFmtId="0" fontId="18" fillId="0" borderId="0" xfId="1" applyFont="1"/>
    <xf numFmtId="0" fontId="18" fillId="0" borderId="0" xfId="1" applyFont="1" applyAlignment="1">
      <alignment horizontal="right"/>
    </xf>
    <xf numFmtId="0" fontId="19" fillId="0" borderId="0" xfId="1" applyFont="1"/>
    <xf numFmtId="0" fontId="18" fillId="0" borderId="0" xfId="1" applyFont="1" applyBorder="1"/>
    <xf numFmtId="0" fontId="22" fillId="0" borderId="38" xfId="1" applyFont="1" applyBorder="1" applyAlignment="1">
      <alignment horizontal="center" vertical="top" wrapText="1"/>
    </xf>
    <xf numFmtId="0" fontId="22" fillId="0" borderId="0" xfId="1" applyFont="1"/>
    <xf numFmtId="0" fontId="24" fillId="0" borderId="28" xfId="1" applyFont="1" applyFill="1" applyBorder="1" applyAlignment="1" applyProtection="1">
      <alignment horizontal="center"/>
    </xf>
    <xf numFmtId="0" fontId="24" fillId="0" borderId="28" xfId="1" applyFont="1" applyFill="1" applyBorder="1" applyAlignment="1" applyProtection="1">
      <alignment horizontal="center" vertical="top"/>
    </xf>
    <xf numFmtId="0" fontId="26" fillId="0" borderId="39" xfId="1" applyFont="1" applyFill="1" applyBorder="1" applyAlignment="1" applyProtection="1">
      <alignment horizontal="center"/>
    </xf>
    <xf numFmtId="0" fontId="23" fillId="0" borderId="40" xfId="1" applyFont="1" applyFill="1" applyBorder="1" applyAlignment="1" applyProtection="1">
      <alignment horizontal="center"/>
    </xf>
    <xf numFmtId="0" fontId="27" fillId="0" borderId="0" xfId="1" applyFont="1" applyBorder="1" applyAlignment="1">
      <alignment horizontal="right"/>
    </xf>
    <xf numFmtId="0" fontId="18" fillId="0" borderId="0" xfId="1" applyFont="1" applyBorder="1" applyAlignment="1"/>
    <xf numFmtId="0" fontId="18" fillId="0" borderId="0" xfId="1" applyFont="1" applyAlignment="1"/>
    <xf numFmtId="0" fontId="19" fillId="0" borderId="0" xfId="1" applyFont="1" applyAlignment="1"/>
    <xf numFmtId="0" fontId="18" fillId="0" borderId="36" xfId="1" applyFont="1" applyBorder="1"/>
    <xf numFmtId="0" fontId="18" fillId="0" borderId="0" xfId="1" applyFont="1" applyAlignment="1">
      <alignment horizontal="center"/>
    </xf>
    <xf numFmtId="1" fontId="17" fillId="10" borderId="2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0" fillId="0" borderId="41" xfId="0" applyBorder="1"/>
    <xf numFmtId="0" fontId="29" fillId="0" borderId="0" xfId="4" applyAlignment="1">
      <alignment vertical="top"/>
    </xf>
    <xf numFmtId="0" fontId="29" fillId="0" borderId="0" xfId="4" applyAlignment="1">
      <alignment wrapText="1"/>
    </xf>
    <xf numFmtId="0" fontId="29" fillId="0" borderId="0" xfId="4"/>
    <xf numFmtId="0" fontId="0" fillId="0" borderId="42" xfId="0" applyBorder="1"/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4" xfId="0" applyBorder="1" applyAlignment="1">
      <alignment horizontal="left" vertical="top"/>
    </xf>
    <xf numFmtId="0" fontId="0" fillId="14" borderId="14" xfId="0" applyFill="1" applyBorder="1"/>
    <xf numFmtId="0" fontId="0" fillId="0" borderId="43" xfId="0" applyBorder="1"/>
    <xf numFmtId="0" fontId="0" fillId="15" borderId="14" xfId="0" applyFill="1" applyBorder="1"/>
    <xf numFmtId="0" fontId="0" fillId="16" borderId="43" xfId="0" applyFill="1" applyBorder="1"/>
    <xf numFmtId="0" fontId="0" fillId="14" borderId="43" xfId="0" applyFill="1" applyBorder="1"/>
    <xf numFmtId="3" fontId="0" fillId="0" borderId="14" xfId="0" applyNumberFormat="1" applyBorder="1"/>
    <xf numFmtId="3" fontId="0" fillId="0" borderId="43" xfId="0" applyNumberFormat="1" applyBorder="1"/>
    <xf numFmtId="0" fontId="0" fillId="0" borderId="44" xfId="0" applyBorder="1" applyAlignment="1">
      <alignment vertical="top"/>
    </xf>
    <xf numFmtId="3" fontId="0" fillId="0" borderId="44" xfId="0" applyNumberFormat="1" applyBorder="1"/>
    <xf numFmtId="3" fontId="0" fillId="0" borderId="0" xfId="0" applyNumberFormat="1"/>
    <xf numFmtId="3" fontId="0" fillId="0" borderId="45" xfId="0" applyNumberFormat="1" applyBorder="1"/>
    <xf numFmtId="0" fontId="0" fillId="9" borderId="0" xfId="0" applyFill="1"/>
    <xf numFmtId="0" fontId="0" fillId="0" borderId="23" xfId="0" applyBorder="1" applyAlignment="1">
      <alignment vertical="top"/>
    </xf>
    <xf numFmtId="0" fontId="0" fillId="0" borderId="31" xfId="0" applyBorder="1" applyAlignment="1">
      <alignment vertical="top"/>
    </xf>
    <xf numFmtId="3" fontId="0" fillId="0" borderId="23" xfId="0" applyNumberFormat="1" applyBorder="1"/>
    <xf numFmtId="3" fontId="0" fillId="0" borderId="46" xfId="0" applyNumberFormat="1" applyBorder="1"/>
    <xf numFmtId="0" fontId="0" fillId="13" borderId="17" xfId="0" applyFill="1" applyBorder="1" applyAlignment="1">
      <alignment vertical="top"/>
    </xf>
    <xf numFmtId="0" fontId="18" fillId="0" borderId="0" xfId="1" applyFont="1" applyFill="1"/>
    <xf numFmtId="0" fontId="22" fillId="0" borderId="47" xfId="1" applyFont="1" applyBorder="1"/>
    <xf numFmtId="3" fontId="31" fillId="3" borderId="1" xfId="0" applyNumberFormat="1" applyFont="1" applyFill="1" applyBorder="1" applyAlignment="1" applyProtection="1">
      <alignment horizontal="center" vertical="top"/>
    </xf>
    <xf numFmtId="1" fontId="0" fillId="0" borderId="1" xfId="0" applyNumberFormat="1" applyBorder="1"/>
    <xf numFmtId="0" fontId="0" fillId="0" borderId="1" xfId="0" applyBorder="1"/>
    <xf numFmtId="0" fontId="32" fillId="0" borderId="0" xfId="1" applyFont="1"/>
    <xf numFmtId="0" fontId="33" fillId="0" borderId="0" xfId="1" applyFont="1" applyAlignment="1"/>
    <xf numFmtId="0" fontId="1" fillId="0" borderId="0" xfId="1" applyAlignment="1"/>
    <xf numFmtId="0" fontId="35" fillId="0" borderId="38" xfId="1" applyFont="1" applyBorder="1" applyAlignment="1">
      <alignment horizontal="center" wrapText="1"/>
    </xf>
    <xf numFmtId="0" fontId="36" fillId="0" borderId="32" xfId="1" applyFont="1" applyBorder="1" applyAlignment="1">
      <alignment horizontal="center" vertical="top" wrapText="1"/>
    </xf>
    <xf numFmtId="0" fontId="36" fillId="6" borderId="27" xfId="1" applyFont="1" applyFill="1" applyBorder="1" applyAlignment="1">
      <alignment horizontal="center"/>
    </xf>
    <xf numFmtId="0" fontId="1" fillId="6" borderId="27" xfId="1" applyFont="1" applyFill="1" applyBorder="1" applyProtection="1">
      <protection locked="0"/>
    </xf>
    <xf numFmtId="3" fontId="1" fillId="6" borderId="27" xfId="1" applyNumberFormat="1" applyFont="1" applyFill="1" applyBorder="1" applyProtection="1">
      <protection locked="0"/>
    </xf>
    <xf numFmtId="165" fontId="1" fillId="6" borderId="27" xfId="1" applyNumberFormat="1" applyFont="1" applyFill="1" applyBorder="1" applyProtection="1">
      <protection locked="0"/>
    </xf>
    <xf numFmtId="0" fontId="36" fillId="6" borderId="32" xfId="1" applyFont="1" applyFill="1" applyBorder="1" applyAlignment="1">
      <alignment horizontal="center"/>
    </xf>
    <xf numFmtId="0" fontId="37" fillId="0" borderId="34" xfId="1" applyFont="1" applyFill="1" applyBorder="1" applyAlignment="1" applyProtection="1">
      <alignment horizontal="left"/>
    </xf>
    <xf numFmtId="0" fontId="37" fillId="0" borderId="34" xfId="1" applyFont="1" applyFill="1" applyBorder="1" applyAlignment="1" applyProtection="1">
      <alignment horizontal="left" wrapText="1"/>
    </xf>
    <xf numFmtId="0" fontId="5" fillId="19" borderId="25" xfId="0" applyFont="1" applyFill="1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horizontal="right" vertical="top"/>
    </xf>
    <xf numFmtId="0" fontId="16" fillId="0" borderId="1" xfId="0" applyFont="1" applyBorder="1" applyAlignment="1" applyProtection="1">
      <alignment horizontal="right"/>
      <protection locked="0"/>
    </xf>
    <xf numFmtId="164" fontId="2" fillId="2" borderId="29" xfId="0" applyNumberFormat="1" applyFont="1" applyFill="1" applyBorder="1" applyAlignment="1" applyProtection="1">
      <alignment horizontal="center" vertical="top" wrapText="1"/>
    </xf>
    <xf numFmtId="0" fontId="36" fillId="18" borderId="32" xfId="1" applyFont="1" applyFill="1" applyBorder="1" applyAlignment="1">
      <alignment horizontal="center" vertical="top" wrapText="1"/>
    </xf>
    <xf numFmtId="0" fontId="39" fillId="0" borderId="0" xfId="1" applyFont="1" applyAlignment="1">
      <alignment horizontal="left" vertical="center" wrapText="1"/>
    </xf>
    <xf numFmtId="3" fontId="31" fillId="3" borderId="1" xfId="0" applyNumberFormat="1" applyFont="1" applyFill="1" applyBorder="1" applyAlignment="1" applyProtection="1">
      <alignment horizontal="center" vertical="top" wrapText="1"/>
    </xf>
    <xf numFmtId="1" fontId="18" fillId="0" borderId="34" xfId="1" applyNumberFormat="1" applyFont="1" applyBorder="1"/>
    <xf numFmtId="0" fontId="25" fillId="0" borderId="39" xfId="1" applyFont="1" applyFill="1" applyBorder="1" applyAlignment="1" applyProtection="1">
      <alignment vertical="top"/>
    </xf>
    <xf numFmtId="0" fontId="22" fillId="0" borderId="38" xfId="1" applyFont="1" applyBorder="1"/>
    <xf numFmtId="0" fontId="18" fillId="0" borderId="28" xfId="1" applyFont="1" applyBorder="1"/>
    <xf numFmtId="0" fontId="25" fillId="0" borderId="40" xfId="1" applyFont="1" applyFill="1" applyBorder="1" applyAlignment="1" applyProtection="1">
      <alignment vertical="top"/>
    </xf>
    <xf numFmtId="0" fontId="22" fillId="0" borderId="47" xfId="1" applyFont="1" applyBorder="1" applyAlignment="1">
      <alignment horizontal="center" vertical="top" wrapText="1"/>
    </xf>
    <xf numFmtId="0" fontId="22" fillId="0" borderId="38" xfId="1" applyFont="1" applyBorder="1" applyAlignment="1">
      <alignment horizontal="center" vertical="top"/>
    </xf>
    <xf numFmtId="49" fontId="23" fillId="0" borderId="28" xfId="1" applyNumberFormat="1" applyFont="1" applyFill="1" applyBorder="1" applyAlignment="1" applyProtection="1">
      <alignment horizontal="center" vertical="top"/>
    </xf>
    <xf numFmtId="0" fontId="23" fillId="0" borderId="28" xfId="1" applyFont="1" applyFill="1" applyBorder="1" applyAlignment="1" applyProtection="1">
      <alignment horizontal="center" vertical="top"/>
    </xf>
    <xf numFmtId="0" fontId="22" fillId="0" borderId="38" xfId="1" applyFont="1" applyBorder="1" applyAlignment="1">
      <alignment horizontal="center"/>
    </xf>
    <xf numFmtId="3" fontId="18" fillId="18" borderId="28" xfId="1" applyNumberFormat="1" applyFont="1" applyFill="1" applyBorder="1" applyAlignment="1" applyProtection="1">
      <alignment horizontal="right"/>
      <protection locked="0"/>
    </xf>
    <xf numFmtId="0" fontId="38" fillId="0" borderId="28" xfId="1" applyFont="1" applyBorder="1" applyAlignment="1">
      <alignment horizontal="center"/>
    </xf>
    <xf numFmtId="3" fontId="18" fillId="0" borderId="40" xfId="1" applyNumberFormat="1" applyFont="1" applyBorder="1" applyAlignment="1">
      <alignment horizontal="right"/>
    </xf>
    <xf numFmtId="0" fontId="22" fillId="0" borderId="47" xfId="1" applyFont="1" applyBorder="1" applyAlignment="1">
      <alignment horizontal="center"/>
    </xf>
    <xf numFmtId="3" fontId="18" fillId="0" borderId="34" xfId="1" applyNumberFormat="1" applyFont="1" applyBorder="1"/>
    <xf numFmtId="3" fontId="18" fillId="18" borderId="34" xfId="1" applyNumberFormat="1" applyFont="1" applyFill="1" applyBorder="1" applyProtection="1">
      <protection locked="0"/>
    </xf>
    <xf numFmtId="3" fontId="18" fillId="0" borderId="39" xfId="1" applyNumberFormat="1" applyFont="1" applyBorder="1" applyAlignment="1">
      <alignment horizontal="right"/>
    </xf>
    <xf numFmtId="0" fontId="41" fillId="0" borderId="54" xfId="0" applyFont="1" applyBorder="1" applyAlignment="1">
      <alignment horizontal="center" vertical="top" wrapText="1"/>
    </xf>
    <xf numFmtId="0" fontId="0" fillId="0" borderId="31" xfId="0" applyBorder="1"/>
    <xf numFmtId="0" fontId="1" fillId="0" borderId="0" xfId="1" applyAlignment="1">
      <alignment horizontal="left"/>
    </xf>
    <xf numFmtId="0" fontId="1" fillId="0" borderId="0" xfId="1" applyAlignment="1">
      <alignment horizontal="right" vertical="center"/>
    </xf>
    <xf numFmtId="0" fontId="3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2" xfId="0" applyBorder="1" applyAlignment="1"/>
    <xf numFmtId="0" fontId="36" fillId="18" borderId="49" xfId="1" applyFont="1" applyFill="1" applyBorder="1" applyAlignment="1" applyProtection="1">
      <alignment horizontal="center" vertical="top" wrapText="1"/>
    </xf>
    <xf numFmtId="0" fontId="36" fillId="18" borderId="49" xfId="1" applyFont="1" applyFill="1" applyBorder="1" applyAlignment="1">
      <alignment horizontal="center" vertical="top" wrapText="1"/>
    </xf>
    <xf numFmtId="164" fontId="2" fillId="2" borderId="50" xfId="0" applyNumberFormat="1" applyFont="1" applyFill="1" applyBorder="1" applyAlignment="1" applyProtection="1">
      <alignment horizontal="center" vertical="top" wrapText="1"/>
    </xf>
    <xf numFmtId="0" fontId="43" fillId="0" borderId="0" xfId="1" applyFont="1" applyBorder="1" applyAlignment="1">
      <alignment vertical="center" wrapText="1"/>
    </xf>
    <xf numFmtId="0" fontId="36" fillId="21" borderId="49" xfId="1" applyFont="1" applyFill="1" applyBorder="1" applyAlignment="1" applyProtection="1">
      <alignment horizontal="center" vertical="top" wrapText="1"/>
    </xf>
    <xf numFmtId="0" fontId="36" fillId="21" borderId="49" xfId="1" applyFont="1" applyFill="1" applyBorder="1" applyAlignment="1">
      <alignment horizontal="center" vertical="top" wrapText="1"/>
    </xf>
    <xf numFmtId="1" fontId="0" fillId="0" borderId="49" xfId="0" applyNumberFormat="1" applyBorder="1"/>
    <xf numFmtId="0" fontId="0" fillId="0" borderId="49" xfId="0" applyBorder="1"/>
    <xf numFmtId="164" fontId="2" fillId="3" borderId="28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41" fillId="0" borderId="54" xfId="0" applyFont="1" applyBorder="1" applyAlignment="1">
      <alignment horizontal="left" vertical="top" wrapText="1"/>
    </xf>
    <xf numFmtId="3" fontId="41" fillId="0" borderId="54" xfId="0" applyNumberFormat="1" applyFont="1" applyBorder="1" applyAlignment="1">
      <alignment horizontal="right" vertical="top" wrapText="1"/>
    </xf>
    <xf numFmtId="0" fontId="41" fillId="17" borderId="54" xfId="0" applyFont="1" applyFill="1" applyBorder="1" applyAlignment="1">
      <alignment horizontal="center" vertical="top" wrapText="1"/>
    </xf>
    <xf numFmtId="3" fontId="0" fillId="0" borderId="0" xfId="0" applyNumberFormat="1" applyAlignment="1"/>
    <xf numFmtId="0" fontId="44" fillId="12" borderId="0" xfId="5" applyAlignment="1"/>
    <xf numFmtId="3" fontId="44" fillId="12" borderId="0" xfId="5" applyNumberFormat="1" applyAlignment="1"/>
    <xf numFmtId="0" fontId="0" fillId="0" borderId="49" xfId="0" applyBorder="1" applyAlignment="1"/>
    <xf numFmtId="0" fontId="1" fillId="0" borderId="49" xfId="1" applyBorder="1" applyAlignment="1">
      <alignment horizontal="center"/>
    </xf>
    <xf numFmtId="49" fontId="17" fillId="1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Protection="1"/>
    <xf numFmtId="1" fontId="5" fillId="8" borderId="4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top"/>
    </xf>
    <xf numFmtId="49" fontId="2" fillId="7" borderId="1" xfId="1" applyNumberFormat="1" applyFont="1" applyFill="1" applyBorder="1" applyAlignment="1" applyProtection="1">
      <alignment horizontal="right"/>
    </xf>
    <xf numFmtId="0" fontId="0" fillId="0" borderId="14" xfId="0" applyBorder="1" applyProtection="1"/>
    <xf numFmtId="0" fontId="28" fillId="0" borderId="0" xfId="3" applyProtection="1"/>
    <xf numFmtId="0" fontId="3" fillId="0" borderId="0" xfId="1" applyFont="1" applyAlignment="1" applyProtection="1">
      <alignment vertical="top"/>
    </xf>
    <xf numFmtId="49" fontId="1" fillId="0" borderId="1" xfId="1" applyNumberFormat="1" applyBorder="1" applyAlignment="1" applyProtection="1">
      <alignment horizontal="right"/>
    </xf>
    <xf numFmtId="0" fontId="4" fillId="0" borderId="0" xfId="1" applyFont="1" applyAlignment="1" applyProtection="1">
      <alignment vertical="top"/>
    </xf>
    <xf numFmtId="0" fontId="0" fillId="0" borderId="23" xfId="0" applyBorder="1" applyProtection="1"/>
    <xf numFmtId="0" fontId="3" fillId="0" borderId="0" xfId="1" applyFont="1" applyAlignment="1" applyProtection="1"/>
    <xf numFmtId="0" fontId="1" fillId="20" borderId="0" xfId="1" applyFill="1" applyAlignment="1" applyProtection="1"/>
    <xf numFmtId="0" fontId="4" fillId="20" borderId="0" xfId="1" applyFont="1" applyFill="1" applyAlignment="1" applyProtection="1">
      <alignment vertical="top"/>
    </xf>
    <xf numFmtId="0" fontId="3" fillId="0" borderId="0" xfId="1" quotePrefix="1" applyFont="1" applyAlignment="1" applyProtection="1">
      <alignment vertical="top"/>
    </xf>
    <xf numFmtId="1" fontId="5" fillId="8" borderId="4" xfId="0" applyNumberFormat="1" applyFont="1" applyFill="1" applyBorder="1" applyAlignment="1" applyProtection="1">
      <alignment horizontal="right" vertical="center" wrapText="1"/>
    </xf>
    <xf numFmtId="0" fontId="5" fillId="19" borderId="25" xfId="0" applyFont="1" applyFill="1" applyBorder="1" applyAlignment="1" applyProtection="1">
      <alignment vertical="center" wrapText="1" shrinkToFit="1"/>
    </xf>
    <xf numFmtId="0" fontId="15" fillId="19" borderId="49" xfId="1" applyFont="1" applyFill="1" applyBorder="1" applyAlignment="1" applyProtection="1">
      <alignment horizontal="center" vertical="center"/>
    </xf>
    <xf numFmtId="0" fontId="40" fillId="19" borderId="5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1" xfId="0" applyBorder="1" applyProtection="1"/>
    <xf numFmtId="0" fontId="0" fillId="0" borderId="42" xfId="0" applyBorder="1" applyProtection="1"/>
    <xf numFmtId="0" fontId="0" fillId="9" borderId="0" xfId="0" applyFill="1" applyProtection="1"/>
    <xf numFmtId="0" fontId="0" fillId="13" borderId="0" xfId="0" applyFill="1" applyProtection="1"/>
    <xf numFmtId="0" fontId="0" fillId="0" borderId="30" xfId="0" applyBorder="1" applyProtection="1"/>
    <xf numFmtId="1" fontId="42" fillId="8" borderId="5" xfId="1" applyNumberFormat="1" applyFont="1" applyFill="1" applyBorder="1" applyAlignment="1" applyProtection="1">
      <alignment horizontal="left"/>
    </xf>
    <xf numFmtId="0" fontId="42" fillId="19" borderId="5" xfId="1" applyFont="1" applyFill="1" applyBorder="1" applyAlignment="1" applyProtection="1">
      <alignment horizontal="center"/>
    </xf>
    <xf numFmtId="0" fontId="34" fillId="19" borderId="5" xfId="1" applyFont="1" applyFill="1" applyBorder="1" applyAlignment="1" applyProtection="1">
      <alignment horizontal="center"/>
    </xf>
    <xf numFmtId="15" fontId="1" fillId="6" borderId="27" xfId="1" applyNumberFormat="1" applyFont="1" applyFill="1" applyBorder="1" applyAlignment="1" applyProtection="1">
      <alignment horizontal="right"/>
      <protection locked="0"/>
    </xf>
    <xf numFmtId="0" fontId="1" fillId="0" borderId="0" xfId="1" applyNumberFormat="1"/>
    <xf numFmtId="0" fontId="15" fillId="9" borderId="49" xfId="1" applyFont="1" applyFill="1" applyBorder="1" applyAlignment="1" applyProtection="1">
      <alignment horizontal="center" vertical="center"/>
      <protection locked="0"/>
    </xf>
    <xf numFmtId="1" fontId="3" fillId="10" borderId="1" xfId="0" applyNumberFormat="1" applyFont="1" applyFill="1" applyBorder="1" applyAlignment="1" applyProtection="1">
      <alignment horizontal="right" vertical="center"/>
      <protection locked="0"/>
    </xf>
    <xf numFmtId="3" fontId="1" fillId="6" borderId="49" xfId="1" applyNumberFormat="1" applyFont="1" applyFill="1" applyBorder="1" applyProtection="1"/>
    <xf numFmtId="3" fontId="1" fillId="6" borderId="27" xfId="1" applyNumberFormat="1" applyFont="1" applyFill="1" applyBorder="1" applyProtection="1"/>
    <xf numFmtId="0" fontId="1" fillId="6" borderId="27" xfId="1" applyFont="1" applyFill="1" applyBorder="1" applyAlignment="1" applyProtection="1">
      <alignment horizontal="left"/>
      <protection locked="0"/>
    </xf>
    <xf numFmtId="0" fontId="0" fillId="0" borderId="14" xfId="0" quotePrefix="1" applyBorder="1"/>
    <xf numFmtId="0" fontId="30" fillId="0" borderId="0" xfId="0" applyFont="1"/>
    <xf numFmtId="0" fontId="46" fillId="0" borderId="0" xfId="6"/>
    <xf numFmtId="14" fontId="0" fillId="0" borderId="0" xfId="0" applyNumberFormat="1"/>
    <xf numFmtId="1" fontId="2" fillId="0" borderId="32" xfId="0" applyNumberFormat="1" applyFont="1" applyBorder="1" applyAlignment="1" applyProtection="1">
      <alignment horizontal="right" vertical="top"/>
      <protection locked="0"/>
    </xf>
    <xf numFmtId="0" fontId="16" fillId="0" borderId="32" xfId="0" applyFont="1" applyBorder="1" applyAlignment="1" applyProtection="1">
      <alignment horizontal="right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49" fontId="0" fillId="0" borderId="32" xfId="0" applyNumberFormat="1" applyBorder="1" applyAlignment="1" applyProtection="1">
      <alignment horizontal="left"/>
      <protection locked="0"/>
    </xf>
    <xf numFmtId="3" fontId="0" fillId="0" borderId="32" xfId="0" applyNumberFormat="1" applyBorder="1" applyAlignment="1" applyProtection="1">
      <alignment horizontal="right"/>
      <protection locked="0"/>
    </xf>
    <xf numFmtId="0" fontId="2" fillId="0" borderId="32" xfId="0" applyFont="1" applyBorder="1" applyAlignment="1" applyProtection="1">
      <alignment horizontal="right" vertical="top"/>
      <protection locked="0"/>
    </xf>
    <xf numFmtId="0" fontId="16" fillId="0" borderId="32" xfId="0" applyFont="1" applyFill="1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 vertical="top"/>
      <protection locked="0"/>
    </xf>
    <xf numFmtId="49" fontId="0" fillId="0" borderId="32" xfId="0" quotePrefix="1" applyNumberFormat="1" applyBorder="1" applyAlignment="1" applyProtection="1">
      <alignment horizontal="right"/>
      <protection locked="0"/>
    </xf>
    <xf numFmtId="49" fontId="0" fillId="0" borderId="32" xfId="0" applyNumberFormat="1" applyBorder="1" applyAlignment="1" applyProtection="1">
      <alignment horizontal="left" wrapText="1"/>
      <protection locked="0"/>
    </xf>
    <xf numFmtId="49" fontId="0" fillId="0" borderId="32" xfId="0" applyNumberFormat="1" applyBorder="1" applyAlignment="1" applyProtection="1">
      <alignment horizontal="right"/>
      <protection locked="0"/>
    </xf>
    <xf numFmtId="3" fontId="0" fillId="0" borderId="32" xfId="0" applyNumberFormat="1" applyFill="1" applyBorder="1" applyAlignment="1" applyProtection="1">
      <alignment horizontal="right"/>
      <protection locked="0"/>
    </xf>
    <xf numFmtId="1" fontId="3" fillId="10" borderId="32" xfId="0" applyNumberFormat="1" applyFont="1" applyFill="1" applyBorder="1" applyAlignment="1" applyProtection="1">
      <alignment horizontal="right" vertical="center"/>
      <protection locked="0"/>
    </xf>
    <xf numFmtId="2" fontId="2" fillId="0" borderId="32" xfId="0" applyNumberFormat="1" applyFont="1" applyBorder="1" applyAlignment="1" applyProtection="1">
      <alignment horizontal="right" vertical="top"/>
      <protection locked="0"/>
    </xf>
    <xf numFmtId="49" fontId="17" fillId="0" borderId="27" xfId="0" applyNumberFormat="1" applyFont="1" applyFill="1" applyBorder="1" applyAlignment="1" applyProtection="1">
      <alignment horizontal="right" vertical="center"/>
      <protection locked="0"/>
    </xf>
    <xf numFmtId="0" fontId="24" fillId="0" borderId="32" xfId="0" applyFont="1" applyFill="1" applyBorder="1" applyAlignment="1" applyProtection="1">
      <alignment horizontal="right"/>
      <protection locked="0"/>
    </xf>
    <xf numFmtId="4" fontId="24" fillId="0" borderId="32" xfId="0" applyNumberFormat="1" applyFont="1" applyFill="1" applyBorder="1" applyProtection="1">
      <protection locked="0"/>
    </xf>
    <xf numFmtId="4" fontId="24" fillId="0" borderId="28" xfId="0" applyNumberFormat="1" applyFont="1" applyFill="1" applyBorder="1" applyProtection="1">
      <protection locked="0"/>
    </xf>
    <xf numFmtId="0" fontId="47" fillId="0" borderId="58" xfId="0" applyFont="1" applyBorder="1" applyProtection="1">
      <protection locked="0"/>
    </xf>
    <xf numFmtId="49" fontId="24" fillId="0" borderId="32" xfId="0" applyNumberFormat="1" applyFont="1" applyFill="1" applyBorder="1" applyAlignment="1" applyProtection="1">
      <protection locked="0"/>
    </xf>
    <xf numFmtId="0" fontId="24" fillId="0" borderId="32" xfId="0" applyFont="1" applyFill="1" applyBorder="1" applyAlignment="1" applyProtection="1">
      <protection locked="0"/>
    </xf>
    <xf numFmtId="0" fontId="24" fillId="0" borderId="32" xfId="0" applyFont="1" applyFill="1" applyBorder="1" applyProtection="1">
      <protection locked="0"/>
    </xf>
    <xf numFmtId="0" fontId="24" fillId="0" borderId="0" xfId="0" applyFont="1" applyFill="1" applyAlignment="1" applyProtection="1">
      <alignment wrapText="1"/>
      <protection locked="0"/>
    </xf>
    <xf numFmtId="0" fontId="48" fillId="0" borderId="32" xfId="0" applyFont="1" applyFill="1" applyBorder="1" applyAlignment="1" applyProtection="1">
      <alignment horizontal="left" vertical="top" wrapText="1"/>
      <protection locked="0"/>
    </xf>
    <xf numFmtId="0" fontId="24" fillId="0" borderId="32" xfId="0" applyFont="1" applyFill="1" applyBorder="1" applyAlignment="1" applyProtection="1">
      <alignment horizontal="justify" vertical="top" wrapText="1"/>
      <protection locked="0"/>
    </xf>
    <xf numFmtId="0" fontId="24" fillId="0" borderId="32" xfId="0" applyFont="1" applyFill="1" applyBorder="1" applyAlignment="1" applyProtection="1">
      <alignment horizontal="justify" vertical="center" wrapText="1"/>
      <protection locked="0"/>
    </xf>
    <xf numFmtId="4" fontId="24" fillId="0" borderId="32" xfId="6" applyNumberFormat="1" applyFont="1" applyFill="1" applyBorder="1" applyAlignment="1" applyProtection="1">
      <protection locked="0"/>
    </xf>
    <xf numFmtId="4" fontId="24" fillId="23" borderId="32" xfId="0" applyNumberFormat="1" applyFont="1" applyFill="1" applyBorder="1" applyProtection="1">
      <protection locked="0"/>
    </xf>
    <xf numFmtId="0" fontId="24" fillId="23" borderId="32" xfId="0" applyFont="1" applyFill="1" applyBorder="1" applyProtection="1">
      <protection locked="0"/>
    </xf>
    <xf numFmtId="4" fontId="24" fillId="24" borderId="32" xfId="0" applyNumberFormat="1" applyFont="1" applyFill="1" applyBorder="1" applyProtection="1">
      <protection locked="0"/>
    </xf>
    <xf numFmtId="0" fontId="24" fillId="0" borderId="27" xfId="0" applyFont="1" applyFill="1" applyBorder="1" applyAlignment="1" applyProtection="1">
      <alignment horizontal="center" vertical="center"/>
      <protection locked="0"/>
    </xf>
    <xf numFmtId="49" fontId="24" fillId="25" borderId="32" xfId="0" applyNumberFormat="1" applyFont="1" applyFill="1" applyBorder="1" applyAlignment="1" applyProtection="1">
      <protection locked="0"/>
    </xf>
    <xf numFmtId="0" fontId="24" fillId="25" borderId="32" xfId="0" applyFont="1" applyFill="1" applyBorder="1" applyAlignment="1" applyProtection="1">
      <protection locked="0"/>
    </xf>
    <xf numFmtId="4" fontId="24" fillId="27" borderId="32" xfId="0" applyNumberFormat="1" applyFont="1" applyFill="1" applyBorder="1" applyProtection="1">
      <protection locked="0"/>
    </xf>
    <xf numFmtId="0" fontId="24" fillId="27" borderId="32" xfId="0" applyFont="1" applyFill="1" applyBorder="1" applyProtection="1">
      <protection locked="0"/>
    </xf>
    <xf numFmtId="4" fontId="24" fillId="0" borderId="32" xfId="0" applyNumberFormat="1" applyFont="1" applyFill="1" applyBorder="1" applyAlignment="1" applyProtection="1">
      <protection locked="0"/>
    </xf>
    <xf numFmtId="4" fontId="24" fillId="0" borderId="29" xfId="0" applyNumberFormat="1" applyFont="1" applyFill="1" applyBorder="1" applyAlignment="1" applyProtection="1">
      <alignment horizontal="right"/>
      <protection locked="0"/>
    </xf>
    <xf numFmtId="4" fontId="24" fillId="0" borderId="27" xfId="0" applyNumberFormat="1" applyFont="1" applyFill="1" applyBorder="1" applyAlignment="1" applyProtection="1">
      <protection locked="0"/>
    </xf>
    <xf numFmtId="49" fontId="24" fillId="26" borderId="32" xfId="0" applyNumberFormat="1" applyFont="1" applyFill="1" applyBorder="1" applyAlignment="1" applyProtection="1">
      <alignment wrapText="1"/>
      <protection locked="0"/>
    </xf>
    <xf numFmtId="49" fontId="24" fillId="17" borderId="32" xfId="0" applyNumberFormat="1" applyFont="1" applyFill="1" applyBorder="1" applyAlignment="1" applyProtection="1">
      <alignment wrapText="1"/>
      <protection locked="0"/>
    </xf>
    <xf numFmtId="49" fontId="24" fillId="0" borderId="32" xfId="0" applyNumberFormat="1" applyFont="1" applyFill="1" applyBorder="1" applyProtection="1">
      <protection locked="0"/>
    </xf>
    <xf numFmtId="49" fontId="24" fillId="17" borderId="32" xfId="0" applyNumberFormat="1" applyFont="1" applyFill="1" applyBorder="1" applyAlignment="1" applyProtection="1">
      <protection locked="0"/>
    </xf>
    <xf numFmtId="4" fontId="24" fillId="0" borderId="29" xfId="6" applyNumberFormat="1" applyFont="1" applyFill="1" applyBorder="1" applyAlignment="1" applyProtection="1">
      <protection locked="0"/>
    </xf>
    <xf numFmtId="0" fontId="24" fillId="17" borderId="32" xfId="0" applyFont="1" applyFill="1" applyBorder="1" applyAlignment="1" applyProtection="1">
      <protection locked="0"/>
    </xf>
    <xf numFmtId="49" fontId="24" fillId="27" borderId="32" xfId="0" applyNumberFormat="1" applyFont="1" applyFill="1" applyBorder="1" applyProtection="1">
      <protection locked="0"/>
    </xf>
    <xf numFmtId="49" fontId="24" fillId="0" borderId="32" xfId="0" applyNumberFormat="1" applyFont="1" applyFill="1" applyBorder="1" applyAlignment="1" applyProtection="1">
      <alignment wrapText="1"/>
      <protection locked="0"/>
    </xf>
    <xf numFmtId="0" fontId="22" fillId="0" borderId="32" xfId="0" applyFont="1" applyFill="1" applyBorder="1" applyAlignment="1" applyProtection="1">
      <protection locked="0"/>
    </xf>
    <xf numFmtId="0" fontId="24" fillId="16" borderId="32" xfId="0" applyFont="1" applyFill="1" applyBorder="1" applyAlignment="1" applyProtection="1">
      <protection locked="0"/>
    </xf>
    <xf numFmtId="0" fontId="24" fillId="0" borderId="32" xfId="0" applyFont="1" applyFill="1" applyBorder="1" applyAlignment="1" applyProtection="1">
      <alignment wrapText="1"/>
      <protection locked="0"/>
    </xf>
    <xf numFmtId="0" fontId="24" fillId="28" borderId="32" xfId="0" applyFont="1" applyFill="1" applyBorder="1" applyAlignment="1" applyProtection="1">
      <protection locked="0"/>
    </xf>
    <xf numFmtId="0" fontId="24" fillId="29" borderId="32" xfId="0" applyFont="1" applyFill="1" applyBorder="1" applyAlignment="1" applyProtection="1">
      <protection locked="0"/>
    </xf>
    <xf numFmtId="49" fontId="24" fillId="22" borderId="32" xfId="0" applyNumberFormat="1" applyFont="1" applyFill="1" applyBorder="1" applyAlignment="1" applyProtection="1">
      <protection locked="0"/>
    </xf>
    <xf numFmtId="0" fontId="24" fillId="11" borderId="32" xfId="0" applyFont="1" applyFill="1" applyBorder="1" applyProtection="1">
      <protection locked="0"/>
    </xf>
    <xf numFmtId="0" fontId="24" fillId="27" borderId="32" xfId="0" applyFont="1" applyFill="1" applyBorder="1" applyAlignment="1" applyProtection="1">
      <alignment horizontal="justify" vertical="center" wrapText="1"/>
      <protection locked="0"/>
    </xf>
    <xf numFmtId="0" fontId="24" fillId="9" borderId="32" xfId="0" applyFont="1" applyFill="1" applyBorder="1" applyAlignment="1" applyProtection="1">
      <protection locked="0"/>
    </xf>
    <xf numFmtId="0" fontId="24" fillId="27" borderId="32" xfId="0" applyFont="1" applyFill="1" applyBorder="1" applyAlignment="1" applyProtection="1">
      <alignment horizontal="justify" vertical="top" wrapText="1"/>
      <protection locked="0"/>
    </xf>
    <xf numFmtId="49" fontId="24" fillId="11" borderId="32" xfId="0" applyNumberFormat="1" applyFont="1" applyFill="1" applyBorder="1" applyAlignment="1" applyProtection="1">
      <protection locked="0"/>
    </xf>
    <xf numFmtId="0" fontId="49" fillId="0" borderId="32" xfId="0" applyFont="1" applyFill="1" applyBorder="1" applyAlignment="1" applyProtection="1">
      <alignment horizontal="justify" vertical="top" wrapText="1"/>
      <protection locked="0"/>
    </xf>
    <xf numFmtId="0" fontId="24" fillId="15" borderId="32" xfId="0" applyFont="1" applyFill="1" applyBorder="1" applyAlignment="1" applyProtection="1">
      <protection locked="0"/>
    </xf>
    <xf numFmtId="49" fontId="24" fillId="15" borderId="32" xfId="0" applyNumberFormat="1" applyFont="1" applyFill="1" applyBorder="1" applyAlignment="1" applyProtection="1">
      <alignment wrapText="1"/>
      <protection locked="0"/>
    </xf>
    <xf numFmtId="0" fontId="47" fillId="17" borderId="32" xfId="0" applyFont="1" applyFill="1" applyBorder="1" applyAlignment="1" applyProtection="1">
      <alignment horizontal="justify" vertical="top" wrapText="1"/>
      <protection locked="0"/>
    </xf>
    <xf numFmtId="49" fontId="24" fillId="9" borderId="32" xfId="0" applyNumberFormat="1" applyFont="1" applyFill="1" applyBorder="1" applyAlignment="1" applyProtection="1">
      <alignment wrapText="1"/>
      <protection locked="0"/>
    </xf>
    <xf numFmtId="49" fontId="24" fillId="25" borderId="32" xfId="0" applyNumberFormat="1" applyFont="1" applyFill="1" applyBorder="1" applyAlignment="1" applyProtection="1">
      <alignment wrapText="1"/>
      <protection locked="0"/>
    </xf>
    <xf numFmtId="4" fontId="24" fillId="0" borderId="27" xfId="0" applyNumberFormat="1" applyFont="1" applyFill="1" applyBorder="1" applyAlignment="1" applyProtection="1">
      <alignment horizontal="right"/>
      <protection locked="0"/>
    </xf>
    <xf numFmtId="4" fontId="50" fillId="0" borderId="32" xfId="0" applyNumberFormat="1" applyFont="1" applyFill="1" applyBorder="1" applyProtection="1">
      <protection locked="0"/>
    </xf>
    <xf numFmtId="3" fontId="51" fillId="0" borderId="32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1" fillId="0" borderId="0" xfId="1" applyAlignment="1">
      <alignment vertical="center" wrapText="1"/>
    </xf>
    <xf numFmtId="1" fontId="30" fillId="0" borderId="49" xfId="0" applyNumberFormat="1" applyFont="1" applyBorder="1" applyAlignment="1" applyProtection="1">
      <alignment horizontal="left" vertical="top" wrapText="1"/>
    </xf>
    <xf numFmtId="1" fontId="30" fillId="0" borderId="1" xfId="0" applyNumberFormat="1" applyFont="1" applyBorder="1" applyAlignment="1" applyProtection="1">
      <alignment horizontal="left" vertical="top"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vertical="top" wrapText="1"/>
    </xf>
    <xf numFmtId="0" fontId="40" fillId="17" borderId="5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right" wrapText="1"/>
      <protection locked="0"/>
    </xf>
    <xf numFmtId="0" fontId="7" fillId="0" borderId="0" xfId="0" applyFont="1" applyAlignment="1">
      <alignment wrapText="1"/>
    </xf>
    <xf numFmtId="0" fontId="5" fillId="3" borderId="25" xfId="0" applyFont="1" applyFill="1" applyBorder="1" applyAlignment="1" applyProtection="1">
      <alignment horizontal="left" vertical="center" wrapText="1" shrinkToFit="1"/>
      <protection locked="0"/>
    </xf>
    <xf numFmtId="0" fontId="5" fillId="3" borderId="26" xfId="0" applyFont="1" applyFill="1" applyBorder="1" applyAlignment="1" applyProtection="1">
      <alignment horizontal="left" vertical="center" wrapText="1" shrinkToFit="1"/>
      <protection locked="0"/>
    </xf>
    <xf numFmtId="0" fontId="5" fillId="3" borderId="7" xfId="0" applyFont="1" applyFill="1" applyBorder="1" applyAlignment="1" applyProtection="1">
      <alignment horizontal="left" vertical="center" wrapText="1" shrinkToFit="1"/>
      <protection locked="0"/>
    </xf>
    <xf numFmtId="0" fontId="5" fillId="19" borderId="25" xfId="0" applyFont="1" applyFill="1" applyBorder="1" applyAlignment="1" applyProtection="1">
      <alignment horizontal="left" vertical="center" wrapText="1" shrinkToFit="1"/>
    </xf>
    <xf numFmtId="0" fontId="5" fillId="19" borderId="26" xfId="0" applyFont="1" applyFill="1" applyBorder="1" applyAlignment="1" applyProtection="1">
      <alignment horizontal="left" vertical="center" wrapText="1" shrinkToFit="1"/>
    </xf>
    <xf numFmtId="0" fontId="5" fillId="19" borderId="7" xfId="0" applyFont="1" applyFill="1" applyBorder="1" applyAlignment="1" applyProtection="1">
      <alignment horizontal="left" vertical="center" wrapText="1" shrinkToFit="1"/>
    </xf>
    <xf numFmtId="0" fontId="43" fillId="0" borderId="55" xfId="1" applyFont="1" applyBorder="1" applyAlignment="1" applyProtection="1">
      <alignment horizontal="left" vertical="center" wrapText="1"/>
      <protection locked="0"/>
    </xf>
    <xf numFmtId="0" fontId="43" fillId="0" borderId="56" xfId="1" applyFont="1" applyBorder="1" applyAlignment="1" applyProtection="1">
      <alignment horizontal="left" vertical="center" wrapText="1"/>
      <protection locked="0"/>
    </xf>
    <xf numFmtId="0" fontId="43" fillId="0" borderId="57" xfId="1" applyFont="1" applyBorder="1" applyAlignment="1" applyProtection="1">
      <alignment horizontal="left" vertical="center" wrapText="1"/>
      <protection locked="0"/>
    </xf>
    <xf numFmtId="0" fontId="28" fillId="0" borderId="0" xfId="1" applyFont="1" applyAlignment="1">
      <alignment horizontal="right"/>
    </xf>
    <xf numFmtId="0" fontId="28" fillId="0" borderId="48" xfId="1" applyFont="1" applyBorder="1" applyAlignment="1">
      <alignment horizontal="right"/>
    </xf>
    <xf numFmtId="164" fontId="2" fillId="2" borderId="33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34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35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50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8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9" fillId="0" borderId="0" xfId="1" applyFont="1" applyFill="1" applyBorder="1" applyAlignment="1">
      <alignment horizontal="left" vertical="top" wrapText="1"/>
    </xf>
    <xf numFmtId="0" fontId="18" fillId="0" borderId="0" xfId="1" applyFont="1" applyAlignment="1">
      <alignment horizontal="center"/>
    </xf>
    <xf numFmtId="0" fontId="18" fillId="0" borderId="50" xfId="1" applyFont="1" applyBorder="1" applyAlignment="1">
      <alignment horizontal="center" vertical="top"/>
    </xf>
    <xf numFmtId="0" fontId="18" fillId="0" borderId="28" xfId="1" applyFont="1" applyBorder="1" applyAlignment="1">
      <alignment horizontal="center" vertical="top"/>
    </xf>
    <xf numFmtId="0" fontId="18" fillId="0" borderId="27" xfId="1" applyFont="1" applyBorder="1" applyAlignment="1">
      <alignment horizontal="center" vertical="top"/>
    </xf>
    <xf numFmtId="0" fontId="21" fillId="0" borderId="51" xfId="2" applyFont="1" applyFill="1" applyBorder="1" applyAlignment="1">
      <alignment horizontal="center" vertical="top" wrapText="1"/>
    </xf>
    <xf numFmtId="0" fontId="21" fillId="0" borderId="34" xfId="2" applyFont="1" applyFill="1" applyBorder="1" applyAlignment="1">
      <alignment horizontal="center" vertical="top" wrapText="1"/>
    </xf>
    <xf numFmtId="0" fontId="18" fillId="0" borderId="29" xfId="1" applyFont="1" applyBorder="1" applyAlignment="1">
      <alignment horizontal="center" vertical="top" wrapText="1"/>
    </xf>
    <xf numFmtId="0" fontId="18" fillId="0" borderId="28" xfId="1" applyFont="1" applyBorder="1" applyAlignment="1">
      <alignment horizontal="center" vertical="top" wrapText="1"/>
    </xf>
    <xf numFmtId="0" fontId="18" fillId="0" borderId="37" xfId="1" applyFont="1" applyBorder="1" applyAlignment="1">
      <alignment horizontal="center" wrapText="1"/>
    </xf>
    <xf numFmtId="0" fontId="18" fillId="0" borderId="2" xfId="1" applyFont="1" applyBorder="1" applyAlignment="1">
      <alignment horizontal="center" wrapText="1"/>
    </xf>
    <xf numFmtId="0" fontId="18" fillId="0" borderId="47" xfId="1" applyFont="1" applyBorder="1" applyAlignment="1">
      <alignment horizontal="center" wrapText="1"/>
    </xf>
    <xf numFmtId="0" fontId="18" fillId="0" borderId="52" xfId="1" applyFont="1" applyBorder="1" applyAlignment="1">
      <alignment horizontal="center" vertical="top" wrapText="1"/>
    </xf>
    <xf numFmtId="0" fontId="18" fillId="0" borderId="27" xfId="1" applyFont="1" applyBorder="1" applyAlignment="1">
      <alignment horizontal="center" vertical="top" wrapText="1"/>
    </xf>
    <xf numFmtId="0" fontId="18" fillId="0" borderId="53" xfId="1" applyFont="1" applyBorder="1" applyAlignment="1">
      <alignment horizontal="center" vertical="top" wrapText="1"/>
    </xf>
    <xf numFmtId="0" fontId="18" fillId="0" borderId="35" xfId="1" applyFont="1" applyBorder="1" applyAlignment="1">
      <alignment horizontal="center" vertical="top" wrapText="1"/>
    </xf>
  </cellXfs>
  <cellStyles count="7">
    <cellStyle name="Good" xfId="5" builtinId="26"/>
    <cellStyle name="Good 2" xfId="2"/>
    <cellStyle name="Hyperlink" xfId="6" builtinId="8"/>
    <cellStyle name="Normal" xfId="0" builtinId="0"/>
    <cellStyle name="Normal 2" xfId="3"/>
    <cellStyle name="Normal 2 3" xfId="4"/>
    <cellStyle name="Normal 4" xfId="1"/>
  </cellStyles>
  <dxfs count="10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nislav.stipanovic/Documents/ex/1-JLS/1-SB/Podaci%20od%20JLS/Obrasci/podaci%20od%20JLS/Uneto/priboj/Copy%20of%20Obrasci%20za%20popunjavanje_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 - plan-izvršenje-Rash"/>
      <sheetName val="2018 - plan-izvršenje-Prihodi"/>
      <sheetName val="prihodi-uporedno"/>
      <sheetName val="rashodi-uporedno"/>
      <sheetName val="2019 - usvojen budžet-Rash"/>
      <sheetName val="2019-plan-Prihodi"/>
      <sheetName val="JLS- zaduživanje"/>
      <sheetName val="Neizmirene obaveze JLS-2018"/>
      <sheetName val="JKP-dug-nezmirene obaveze-2018"/>
      <sheetName val="prenos-2018-R"/>
      <sheetName val="Sheet1"/>
      <sheetName val="prenos-2019-R"/>
      <sheetName val="jls-šifarnik"/>
      <sheetName val="šifarnik Pg-Pa"/>
      <sheetName val="šifarnik K-izvor"/>
      <sheetName val="Šifarnik F-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A46">
            <v>711111</v>
          </cell>
          <cell r="B46" t="str">
            <v>Порез на зараде</v>
          </cell>
        </row>
        <row r="47">
          <cell r="A47">
            <v>711121</v>
          </cell>
          <cell r="B47" t="str">
            <v xml:space="preserve">Порез на приходе од самосталних делатности који се плаћа према стварно оствареном приходу, по решењу Пореске управе                                                                                 </v>
          </cell>
        </row>
        <row r="48">
          <cell r="A48">
            <v>711122</v>
          </cell>
          <cell r="B48" t="str">
            <v xml:space="preserve">Порез на приходе од самосталних делатности који се плаћа према паушално утврђеном приходу, по решењу Пореске управе                                                                           </v>
          </cell>
        </row>
        <row r="49">
          <cell r="A49">
            <v>711123</v>
          </cell>
          <cell r="B49" t="str">
            <v>Порез на приходе од самосталних делатности који се плаћа према стварно оствареном приходу самоопорезивањем</v>
          </cell>
        </row>
        <row r="50">
          <cell r="A50">
            <v>711131</v>
          </cell>
          <cell r="B50" t="str">
            <v>Порез на приходе од ауторских права, права сродних ауторском праву и права индустријске својине</v>
          </cell>
        </row>
        <row r="51">
          <cell r="A51">
            <v>711141</v>
          </cell>
          <cell r="B51" t="str">
            <v>Порез на дивиденде и уделе у добити</v>
          </cell>
        </row>
        <row r="52">
          <cell r="A52">
            <v>711142</v>
          </cell>
          <cell r="B52" t="str">
            <v xml:space="preserve">Порез на приходе од камате                                                                                                                                                                              </v>
          </cell>
        </row>
        <row r="53">
          <cell r="A53">
            <v>711143</v>
          </cell>
          <cell r="B53" t="str">
            <v xml:space="preserve">Порез на приходе од непокретности                                                                                                 </v>
          </cell>
        </row>
        <row r="54">
          <cell r="A54">
            <v>711144</v>
          </cell>
          <cell r="B54" t="str">
            <v>Порез на капиталне добитке</v>
          </cell>
        </row>
        <row r="55">
          <cell r="A55">
            <v>711145</v>
          </cell>
          <cell r="B55" t="str">
            <v xml:space="preserve">Порез на приходе од давања у закуп покретних ствари - по основу самоопорезивања и по решењу Пореске управе                                                                                           </v>
          </cell>
        </row>
        <row r="56">
          <cell r="A56">
            <v>711146</v>
          </cell>
          <cell r="B56" t="str">
            <v xml:space="preserve">Порез на приход од пољопривреде и шумарства, по решењу Пореске управе                                                                                                                                 </v>
          </cell>
        </row>
        <row r="57">
          <cell r="A57">
            <v>711147</v>
          </cell>
          <cell r="B57" t="str">
            <v xml:space="preserve">Порез на земљиште                                                                                                                                                                                      </v>
          </cell>
        </row>
        <row r="58">
          <cell r="A58">
            <v>711148</v>
          </cell>
          <cell r="B58" t="str">
            <v>Порез на приходе од непокретности, по решењу Пореске управе</v>
          </cell>
        </row>
        <row r="59">
          <cell r="A59">
            <v>711149</v>
          </cell>
          <cell r="B59" t="str">
            <v xml:space="preserve">Порез на приходе од издавања сопствених непокретности и порез на приходе од капитала по другом основу_x000D_
</v>
          </cell>
        </row>
        <row r="60">
          <cell r="A60">
            <v>711151</v>
          </cell>
          <cell r="B60" t="str">
            <v xml:space="preserve">Порез на добитке од игара на срећу                                                                                                                                                                      </v>
          </cell>
        </row>
        <row r="61">
          <cell r="A61">
            <v>711161</v>
          </cell>
          <cell r="B61" t="str">
            <v xml:space="preserve">Порез на приходе од осигурања лица                                                                                                                                                                     </v>
          </cell>
        </row>
        <row r="62">
          <cell r="A62">
            <v>711171</v>
          </cell>
          <cell r="B62" t="str">
            <v xml:space="preserve">Годишњи порез на доходак грађана                                                                                                                                                                      </v>
          </cell>
        </row>
        <row r="63">
          <cell r="A63">
            <v>711181</v>
          </cell>
          <cell r="B63" t="str">
            <v>Самодопринос према зарадама запослених и по основу пензија на територији месне заједнице и општине</v>
          </cell>
        </row>
        <row r="64">
          <cell r="A64">
            <v>711182</v>
          </cell>
          <cell r="B64" t="str">
            <v xml:space="preserve">Самодопринос према зарадама запослених и по основу пензија на територији града                                                                                                                          </v>
          </cell>
        </row>
        <row r="65">
          <cell r="A65">
            <v>711183</v>
          </cell>
          <cell r="B65" t="str">
            <v xml:space="preserve">Самодопринос из прихода од пољопривреде и шумарства                                                                                                                                                    </v>
          </cell>
        </row>
        <row r="66">
          <cell r="A66">
            <v>711184</v>
          </cell>
          <cell r="B66" t="str">
            <v xml:space="preserve">Самодопринос из прихода лица која се баве самосталном делатношћу                                                                                                                                     </v>
          </cell>
        </row>
        <row r="67">
          <cell r="A67">
            <v>711185</v>
          </cell>
          <cell r="B67" t="str">
            <v>Самодопринос на вредност имовине</v>
          </cell>
        </row>
        <row r="68">
          <cell r="A68">
            <v>711191</v>
          </cell>
          <cell r="B68" t="str">
            <v>Порез на остале приходе</v>
          </cell>
        </row>
        <row r="69">
          <cell r="A69">
            <v>711192</v>
          </cell>
          <cell r="B69" t="str">
            <v>Порез на непријављени  приход утврђен унакрсном проценом</v>
          </cell>
        </row>
        <row r="70">
          <cell r="A70">
            <v>711193</v>
          </cell>
          <cell r="B70" t="str">
            <v>Порез на приходе спортиста и спортских стручњака</v>
          </cell>
        </row>
        <row r="71">
          <cell r="A71">
            <v>711194</v>
          </cell>
          <cell r="B71" t="str">
            <v xml:space="preserve">Порез по одбитку за приходе по основу извођења естрадног, забавног, уметничког, спортског или сличног програма_x000D_
</v>
          </cell>
        </row>
        <row r="72">
          <cell r="A72">
            <v>711195</v>
          </cell>
          <cell r="B72" t="str">
            <v>Порез по одбитку на накнаду исплаћену по основу промета секундарних сировина и отпада</v>
          </cell>
        </row>
        <row r="73">
          <cell r="A73">
            <v>711211</v>
          </cell>
          <cell r="B73" t="str">
            <v>Порез на добит правних лица</v>
          </cell>
        </row>
        <row r="74">
          <cell r="A74">
            <v>711212</v>
          </cell>
          <cell r="B74" t="str">
            <v>Порез на добит правних лица који се као порез по одбитку обрачунава на дивиденде које се исплаћују резидентима</v>
          </cell>
        </row>
        <row r="75">
          <cell r="A75">
            <v>711213</v>
          </cell>
          <cell r="B75" t="str">
            <v>Порез на добит правних лица који се обрачунава и наплаћује као порез по одбитку на дивиденде које се исплаћују нерезидентима</v>
          </cell>
        </row>
        <row r="76">
          <cell r="A76">
            <v>711214</v>
          </cell>
          <cell r="B76" t="str">
            <v>Порез на добит правних лица који се као порез по одбитку  обрачунава на камате које се исплаћују нерезидентима</v>
          </cell>
        </row>
        <row r="77">
          <cell r="A77">
            <v>711215</v>
          </cell>
          <cell r="B77" t="str">
            <v>Порез на добит правних лица који се као порез по одбитку  обрачунава на ауторске накнаде које се исплаћују нерезидентима</v>
          </cell>
        </row>
        <row r="78">
          <cell r="A78">
            <v>711216</v>
          </cell>
          <cell r="B78" t="str">
            <v>Порез на добит правних лица који се обрачунава на капиталне добитке које остваре нерезиденти</v>
          </cell>
        </row>
        <row r="79">
          <cell r="A79">
            <v>711217</v>
          </cell>
          <cell r="B79" t="str">
            <v>Порез на добит правних лица који се обрачунава на накнаде по основу закупа и подзакупа непокретности и покретних ствари које се исплаћују нерезидентима</v>
          </cell>
        </row>
        <row r="80">
          <cell r="A80">
            <v>711218</v>
          </cell>
          <cell r="B80" t="str">
            <v>Порез на добит правних лица који се као порез по одбитку обрачунава на приходе које остварују нерезидентна правна лица, по основу вишка стечајне масе, односно расподеле ликвидационог остатка</v>
          </cell>
        </row>
        <row r="81">
          <cell r="A81">
            <v>711219</v>
          </cell>
          <cell r="B81" t="str">
            <v>Порез на добит правних лица који се обрачунава на приходе које остварује нерезидентно правно лице из јурисдикције са преференцијалним пореским системом</v>
          </cell>
        </row>
        <row r="82">
          <cell r="A82">
            <v>711221</v>
          </cell>
          <cell r="B82" t="str">
            <v xml:space="preserve">Порез на добит правних лица који се као порез по одбитку обрачунава на накнаде од услуга које се пружају или користе на територији Републике које се исплаћују нерезидентима_x000D_
</v>
          </cell>
        </row>
        <row r="83">
          <cell r="A83">
            <v>712111</v>
          </cell>
          <cell r="B83" t="str">
            <v xml:space="preserve">Порез на фонд зарада запослених који се финансира из буџета и фондова обавезног социјалног осигурања_x000D_
</v>
          </cell>
        </row>
        <row r="84">
          <cell r="A84">
            <v>712112</v>
          </cell>
          <cell r="B84" t="str">
            <v>Порез на фонд зарада осталих запослених</v>
          </cell>
        </row>
        <row r="85">
          <cell r="A85">
            <v>712113</v>
          </cell>
          <cell r="B85" t="str">
            <v>Порез на фонд зарада лица која остварују приходе од ауторских права и права индустријске својине</v>
          </cell>
        </row>
        <row r="86">
          <cell r="A86">
            <v>713111</v>
          </cell>
          <cell r="B86" t="str">
            <v>Посебан порез на необрађено обрадиво пољопривредно земљиште</v>
          </cell>
        </row>
        <row r="87">
          <cell r="A87">
            <v>713121</v>
          </cell>
          <cell r="B87" t="str">
            <v>Порез на имовину обвезника који не воде пословне књиге</v>
          </cell>
        </row>
        <row r="88">
          <cell r="A88">
            <v>713122</v>
          </cell>
          <cell r="B88" t="str">
            <v>Порез на имовину обвезника који воде пословне књиге</v>
          </cell>
        </row>
        <row r="89">
          <cell r="A89">
            <v>713311</v>
          </cell>
          <cell r="B89" t="str">
            <v>Порез на наслеђе и поклон, по решењу Пореске управе</v>
          </cell>
        </row>
        <row r="90">
          <cell r="A90">
            <v>713411</v>
          </cell>
          <cell r="B90" t="str">
            <v>Порез на финансијске трансакције</v>
          </cell>
        </row>
        <row r="91">
          <cell r="A91">
            <v>713421</v>
          </cell>
          <cell r="B91" t="str">
            <v>Порез на пренос апсолутних права на непокретности, по решењу Пореске управе</v>
          </cell>
        </row>
        <row r="92">
          <cell r="A92">
            <v>713422</v>
          </cell>
          <cell r="B92" t="str">
            <v>Порез на пренос апсолутних права на акцијама и другим хартијама од вредности, по решењу Пореске управе</v>
          </cell>
        </row>
        <row r="93">
          <cell r="A93">
            <v>713423</v>
          </cell>
          <cell r="B93" t="str">
            <v>Порез на пренос апсолутних права на моторним возилима, пловилима и ваздухопловима, по решењу Пореске управе</v>
          </cell>
        </row>
        <row r="94">
          <cell r="A94">
            <v>713424</v>
          </cell>
          <cell r="B94" t="str">
            <v>Порез на пренос апсолутних права у осталим случајевима, по решењу Пореске управе</v>
          </cell>
        </row>
        <row r="95">
          <cell r="A95">
            <v>713425</v>
          </cell>
          <cell r="B95" t="str">
            <v>Порез на пренос апсолутних права на интелектуалној својини</v>
          </cell>
        </row>
        <row r="96">
          <cell r="A96">
            <v>713426</v>
          </cell>
          <cell r="B96" t="str">
            <v xml:space="preserve">Порез на пренос апсолутних права код продаје стечајног дужника као правног лица </v>
          </cell>
        </row>
        <row r="97">
          <cell r="A97">
            <v>713611</v>
          </cell>
          <cell r="B97" t="str">
            <v>Порез на акције на име и уделе</v>
          </cell>
        </row>
        <row r="98">
          <cell r="A98">
            <v>714111</v>
          </cell>
          <cell r="B98" t="str">
            <v>Порез на промет дуванских прерађевина, алкохолних пића и кафе</v>
          </cell>
        </row>
        <row r="99">
          <cell r="A99">
            <v>714112</v>
          </cell>
          <cell r="B99" t="str">
            <v>Порез на додату вредност</v>
          </cell>
        </row>
        <row r="100">
          <cell r="A100">
            <v>714113</v>
          </cell>
          <cell r="B100" t="str">
            <v>Порез на додату вредност при увозу</v>
          </cell>
        </row>
        <row r="101">
          <cell r="A101">
            <v>714121</v>
          </cell>
          <cell r="B101" t="str">
            <v>Порез на промет производа (општи режим)</v>
          </cell>
        </row>
        <row r="102">
          <cell r="A102">
            <v>714122</v>
          </cell>
          <cell r="B102" t="str">
            <v>Порез на промет лекова са посебне листе</v>
          </cell>
        </row>
        <row r="103">
          <cell r="A103">
            <v>714123</v>
          </cell>
          <cell r="B103" t="str">
            <v>Порез на промет осталих лекова, медицинских средстава, ортопедских помагала и слично</v>
          </cell>
        </row>
        <row r="104">
          <cell r="A104">
            <v>714124</v>
          </cell>
          <cell r="B104" t="str">
            <v>Порез на промет производа остварен при увозу</v>
          </cell>
        </row>
        <row r="105">
          <cell r="A105">
            <v>714126</v>
          </cell>
          <cell r="B105" t="str">
            <v>Накнада за сакупљање, коришћење и промет заштићених врста дивље флоре, фауне и гљива</v>
          </cell>
        </row>
        <row r="106">
          <cell r="A106">
            <v>714127</v>
          </cell>
          <cell r="B106" t="str">
            <v xml:space="preserve">Средства Црвеног крста Србије по члану 15. Закона о Црвеном крсту Србије током „Недеље Црвеног крста” од 8. до 15. маја и „Недеље солидарности” од 14. до 21. септембра_x000D_
</v>
          </cell>
        </row>
        <row r="107">
          <cell r="A107">
            <v>714128</v>
          </cell>
          <cell r="B107" t="str">
            <v xml:space="preserve">Средства Црвеног крста Србије по члану 16. Закона о Црвеном крсту Србије од сваке продате карте за манифестације међународног карактера (културне, забавне, спортске и слично) током целе календарске године_x000D_
</v>
          </cell>
        </row>
        <row r="108">
          <cell r="A108">
            <v>714129</v>
          </cell>
          <cell r="B108" t="str">
            <v>Порез на промет нових моторних возила</v>
          </cell>
        </row>
        <row r="109">
          <cell r="A109">
            <v>714131</v>
          </cell>
          <cell r="B109" t="str">
            <v>Порез на промет услуга промета производа на велико</v>
          </cell>
        </row>
        <row r="110">
          <cell r="A110">
            <v>714132</v>
          </cell>
          <cell r="B110" t="str">
            <v>Порез на промет комуналних услуга</v>
          </cell>
        </row>
        <row r="111">
          <cell r="A111">
            <v>714133</v>
          </cell>
          <cell r="B111" t="str">
            <v>Порез на промет финансијских услуга (камате за дате кредите и позајмице, банкарске и друге услуге, услуге платног промета, берзанске услуге и услуге осигурања и реосигурања)</v>
          </cell>
        </row>
        <row r="112">
          <cell r="A112">
            <v>714134</v>
          </cell>
          <cell r="B112" t="str">
            <v>Порез на промет угоститељских и туристичких услуга</v>
          </cell>
        </row>
        <row r="113">
          <cell r="A113">
            <v>714135</v>
          </cell>
          <cell r="B113" t="str">
            <v>Порез на промет услуга организовања приредби и естрада</v>
          </cell>
        </row>
        <row r="114">
          <cell r="A114">
            <v>714136</v>
          </cell>
          <cell r="B114" t="str">
            <v>Порез на промет услуга приређивања игара на срећу</v>
          </cell>
        </row>
        <row r="115">
          <cell r="A115">
            <v>714137</v>
          </cell>
          <cell r="B115" t="str">
            <v>Порез на промет услуга од приређивања игара на срећу помоћу аутомата, који се плаћа у паушалном износу</v>
          </cell>
        </row>
        <row r="116">
          <cell r="A116">
            <v>714138</v>
          </cell>
          <cell r="B116" t="str">
            <v>Порез на промет услуга у годишњем паушалном износу, по решењу Пореске управе</v>
          </cell>
        </row>
        <row r="117">
          <cell r="A117">
            <v>714139</v>
          </cell>
          <cell r="B117" t="str">
            <v>Порез на промет осталих услуга</v>
          </cell>
        </row>
        <row r="118">
          <cell r="A118">
            <v>714141</v>
          </cell>
          <cell r="B118" t="str">
            <v>Порез на премије неживотних осигурања</v>
          </cell>
        </row>
        <row r="119">
          <cell r="A119">
            <v>714421</v>
          </cell>
          <cell r="B119" t="str">
            <v>Комунална такса за држање музичких уређаја и приређивање музичког програма у угоститељским објектима</v>
          </cell>
        </row>
        <row r="120">
          <cell r="A120">
            <v>714431</v>
          </cell>
          <cell r="B120" t="str">
            <v xml:space="preserve">Комунална такса за коришћење рекламних паноа, укључујући и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
</v>
          </cell>
        </row>
        <row r="121">
          <cell r="A121">
            <v>714448</v>
          </cell>
          <cell r="B121" t="str">
            <v xml:space="preserve">Средства у износу 10% од уплаћене премије осигурања усева и плодова за финансирање система одбране од града_x000D_
</v>
          </cell>
        </row>
        <row r="122">
          <cell r="A122">
            <v>714447</v>
          </cell>
          <cell r="B122" t="str">
            <v xml:space="preserve">Средства остварена по основу 1% прихода од продаје улазница за спортске догађаје, по пријављеном догађају Министарству унутрашњих послова у корист Буџетског фонда за ванредне ситуације_x000D_
</v>
          </cell>
        </row>
        <row r="123">
          <cell r="A123">
            <v>714511</v>
          </cell>
          <cell r="B123" t="str">
            <v>Порез на употребу моторних возила</v>
          </cell>
        </row>
        <row r="124">
          <cell r="A124">
            <v>714513</v>
          </cell>
          <cell r="B124" t="str">
            <v xml:space="preserve">Комунална такса за држање моторних друмских и прикључних возила, осим пољопривредних возила и машина_x000D_
</v>
          </cell>
        </row>
        <row r="125">
          <cell r="A125">
            <v>714514</v>
          </cell>
          <cell r="B125" t="str">
            <v>Годишња накнада за моторна возила, тракторе и прикључна возила</v>
          </cell>
        </row>
        <row r="126">
          <cell r="A126">
            <v>714521</v>
          </cell>
          <cell r="B126" t="str">
            <v>Порез на употребу мобилног телефона</v>
          </cell>
        </row>
        <row r="127">
          <cell r="A127">
            <v>714522</v>
          </cell>
          <cell r="B127" t="str">
            <v xml:space="preserve">Порез на употребу пловних објеката-пловила_x000D_
</v>
          </cell>
        </row>
        <row r="128">
          <cell r="A128">
            <v>714523</v>
          </cell>
          <cell r="B128" t="str">
            <v>Порез на употребу ваздухоплова и летелица</v>
          </cell>
        </row>
        <row r="129">
          <cell r="A129">
            <v>714524</v>
          </cell>
          <cell r="B129" t="str">
            <v>Порез на регистровано оружје</v>
          </cell>
        </row>
        <row r="130">
          <cell r="A130">
            <v>714525</v>
          </cell>
          <cell r="B130" t="str">
            <v>Накнада за ванредни превоз</v>
          </cell>
        </row>
        <row r="131">
          <cell r="A131">
            <v>714541</v>
          </cell>
          <cell r="B131" t="str">
            <v>Накнада за коришћење  вода</v>
          </cell>
        </row>
        <row r="132">
          <cell r="A132">
            <v>714542</v>
          </cell>
          <cell r="B132" t="str">
            <v>Накнада за заштиту вода</v>
          </cell>
        </row>
        <row r="133">
          <cell r="A133">
            <v>714543</v>
          </cell>
          <cell r="B133" t="str">
            <v>Накнада за промену намене пољопривредног земљишта</v>
          </cell>
        </row>
        <row r="134">
          <cell r="A134">
            <v>714544</v>
          </cell>
          <cell r="B134" t="str">
            <v>Накнада за формирање обавезних резерви нафте и деривата нафте при стављању у промет</v>
          </cell>
        </row>
        <row r="135">
          <cell r="A135">
            <v>714545</v>
          </cell>
          <cell r="B135" t="str">
            <v>Накнада за формирање обавезних резерви нафте и деривата нафте при увозу</v>
          </cell>
        </row>
        <row r="136">
          <cell r="A136">
            <v>714546</v>
          </cell>
          <cell r="B136" t="str">
            <v>Накнада за коришћење рибарског подручја</v>
          </cell>
        </row>
        <row r="137">
          <cell r="A137">
            <v>714547</v>
          </cell>
          <cell r="B137" t="str">
            <v>Накнада за загађивање животне средине</v>
          </cell>
        </row>
        <row r="138">
          <cell r="A138">
            <v>714548</v>
          </cell>
          <cell r="B138" t="str">
            <v>Накнада за супстанце које оштећују озонски омотач и накнада за пластичне полиетиленске кесе</v>
          </cell>
        </row>
        <row r="139">
          <cell r="A139">
            <v>714549</v>
          </cell>
          <cell r="B139" t="str">
            <v xml:space="preserve">Накнада за емисије СО2, НО2, прашкасте материје и произведени или одложени отпад_x000D_
</v>
          </cell>
        </row>
        <row r="140">
          <cell r="A140">
            <v>714552</v>
          </cell>
          <cell r="B140" t="str">
            <v>Боравишна такса</v>
          </cell>
        </row>
        <row r="141">
          <cell r="A141">
            <v>714562</v>
          </cell>
          <cell r="B141" t="str">
            <v>Накнада за заштиту и унапређивање животне средине</v>
          </cell>
        </row>
        <row r="142">
          <cell r="A142">
            <v>714563</v>
          </cell>
          <cell r="B142" t="str">
            <v>Концесиона накнада за обављање комуналних делатности и приходи од других концесионих послова, које јединице локалне самоуправе закључе у складу са законом</v>
          </cell>
        </row>
        <row r="143">
          <cell r="A143">
            <v>714564</v>
          </cell>
          <cell r="B143" t="str">
            <v>Накнада за постављање објеката, односно средстава за оглашавање и других објеката и средстава</v>
          </cell>
        </row>
        <row r="144">
          <cell r="A144">
            <v>714571</v>
          </cell>
          <cell r="B144" t="str">
            <v>Комунална такса за држање кућних и егзотичних  животиња</v>
          </cell>
        </row>
        <row r="145">
          <cell r="A145">
            <v>714572</v>
          </cell>
          <cell r="B145" t="str">
            <v xml:space="preserve">Комунална такса за држање средстава за игру („забавне игре”)_x000D_
</v>
          </cell>
        </row>
        <row r="146">
          <cell r="A146">
            <v>714573</v>
          </cell>
          <cell r="B146" t="str">
            <v>Комунална такса за коришћење витрина ради излагања робе ван пословне просторије</v>
          </cell>
        </row>
        <row r="147">
          <cell r="A147">
            <v>714574</v>
          </cell>
          <cell r="B147" t="str">
            <v xml:space="preserve">Комунална такса за држање и коришћење пловних постројења, пловних направа и других објеката на води, осим пристана који се користе у пограничном речном саобраћају_x000D_
</v>
          </cell>
        </row>
        <row r="148">
          <cell r="A148">
            <v>714575</v>
          </cell>
          <cell r="B148" t="str">
            <v>Комунална такса за држање и коришћење чамаца и сплавова на води, осим чамаца које користе организације које одржавају и обележавају пловне путеве</v>
          </cell>
        </row>
        <row r="149">
          <cell r="A149">
            <v>714576</v>
          </cell>
          <cell r="B149" t="str">
            <v>Комунална такса за држање ресторана и других угоститељских и забавних објеката на води</v>
          </cell>
        </row>
        <row r="150">
          <cell r="A150">
            <v>714581</v>
          </cell>
          <cell r="B150" t="str">
            <v xml:space="preserve">Посебна накнада за употребу државног пута, његовог дела или путног објекта (путарина)_x000D_
</v>
          </cell>
        </row>
        <row r="151">
          <cell r="A151">
            <v>714583</v>
          </cell>
          <cell r="B151" t="str">
            <v>Накнада за постављање водовода, канализације, електричних водова, електронске комуникационе мреже и сл. на државном путу</v>
          </cell>
        </row>
        <row r="152">
          <cell r="A152">
            <v>714584</v>
          </cell>
          <cell r="B152" t="str">
            <v>Годишња накнада за коришћење комерцијалних објеката којима је омогућен приступ са државног пута</v>
          </cell>
        </row>
        <row r="153">
          <cell r="A153">
            <v>714585</v>
          </cell>
          <cell r="B153" t="str">
            <v>Накнада за употребу државног пута за возила регистрована у иностранству</v>
          </cell>
        </row>
        <row r="154">
          <cell r="A154">
            <v>714591</v>
          </cell>
          <cell r="B154" t="str">
            <v>Посебна накнада за употребу општинског пута и улице, његовог дела или путног објекта (путарина) која припада управљачима тих путева и улица</v>
          </cell>
        </row>
        <row r="155">
          <cell r="A155">
            <v>714593</v>
          </cell>
          <cell r="B155" t="str">
            <v>Накнада за постављање водовода, канализације, електричних водова, електронске комуникационе мреже и сл. на општинском путу и улици, која припада управљачима тих путева и улица</v>
          </cell>
        </row>
        <row r="156">
          <cell r="A156">
            <v>714595</v>
          </cell>
          <cell r="B156" t="str">
            <v>Накнада за постављање рекламних табли, рекламних паноа, уређаја за обавештавање или оглашавање поред општинског пута и улице, односно на другом земљишту које користе управљачи тих путева и улица</v>
          </cell>
        </row>
        <row r="157">
          <cell r="A157">
            <v>714598</v>
          </cell>
          <cell r="B157" t="str">
            <v>Накнада за ванредни превоз на општинском путу и улици која припада управљачима тих путева и улица</v>
          </cell>
        </row>
        <row r="158">
          <cell r="A158">
            <v>714599</v>
          </cell>
          <cell r="B158" t="str">
            <v>Накнада за коришћење делова земљишног појаса општинског пута и улице и другог земљишта која припада управљачима тих путева и улица</v>
          </cell>
        </row>
        <row r="159">
          <cell r="A159">
            <v>714594</v>
          </cell>
          <cell r="B159" t="str">
            <v xml:space="preserve">Годишња накнада за коришћење комерцијалних објеката којима је омогућен приступ са општинског пута и улице, ако је управљач пута надлежни орган локалне самоуправе_x000D_
</v>
          </cell>
        </row>
        <row r="160">
          <cell r="A160">
            <v>715121</v>
          </cell>
          <cell r="B160" t="str">
            <v>Царинске дажбине</v>
          </cell>
        </row>
        <row r="161">
          <cell r="A161">
            <v>715191</v>
          </cell>
          <cell r="B161" t="str">
            <v>Посебна дажбина на увоз пољопривредних и прехрамбених производа</v>
          </cell>
        </row>
        <row r="162">
          <cell r="A162">
            <v>715192</v>
          </cell>
          <cell r="B162" t="str">
            <v xml:space="preserve">Дажбина за царинско евидентирање_x000D_
</v>
          </cell>
        </row>
        <row r="163">
          <cell r="A163">
            <v>716111</v>
          </cell>
          <cell r="B163" t="str">
            <v>Комунална такса за истицање фирме на пословном простору</v>
          </cell>
        </row>
        <row r="164">
          <cell r="A164">
            <v>716112</v>
          </cell>
          <cell r="B164" t="str">
            <v xml:space="preserve">Комунална такса за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
</v>
          </cell>
        </row>
        <row r="165">
          <cell r="A165">
            <v>716211</v>
          </cell>
          <cell r="B165" t="str">
            <v xml:space="preserve">Средства прикупљена за време „Дечије недеље”_x000D_
</v>
          </cell>
        </row>
        <row r="166">
          <cell r="A166">
            <v>716223</v>
          </cell>
          <cell r="B166" t="str">
            <v xml:space="preserve">Средства остварена продајом доплатне поштанске марке „Изградња Спомен- храма Светог Саве”_x000D_
</v>
          </cell>
        </row>
        <row r="167">
          <cell r="A167">
            <v>716226</v>
          </cell>
          <cell r="B167" t="str">
            <v xml:space="preserve">Средства остварена продајом доплатне поштанске марке „Кров 2018”_x000D_
</v>
          </cell>
        </row>
        <row r="168">
          <cell r="A168">
            <v>717112</v>
          </cell>
          <cell r="B168" t="str">
            <v xml:space="preserve">Акциза на дизел - горива_x000D_
</v>
          </cell>
        </row>
        <row r="169">
          <cell r="A169">
            <v>717114</v>
          </cell>
          <cell r="B169" t="str">
            <v xml:space="preserve">Акциза на остале деривате нафте који се добијају од фракција нафте које имају распон дестилације до 380°Ц_x000D_
</v>
          </cell>
        </row>
        <row r="170">
          <cell r="A170">
            <v>717115</v>
          </cell>
          <cell r="B170" t="str">
            <v xml:space="preserve">Акциза на течни нафтни гас </v>
          </cell>
        </row>
        <row r="171">
          <cell r="A171">
            <v>717117</v>
          </cell>
          <cell r="B171" t="str">
            <v xml:space="preserve">Акциза на безоловни бензин_x000D_
</v>
          </cell>
        </row>
        <row r="172">
          <cell r="A172">
            <v>717118</v>
          </cell>
          <cell r="B172" t="str">
            <v xml:space="preserve">Акциза на гасна уља_x000D_
</v>
          </cell>
        </row>
        <row r="173">
          <cell r="A173">
            <v>717119</v>
          </cell>
          <cell r="B173" t="str">
            <v xml:space="preserve">Акциза на керозин_x000D_
</v>
          </cell>
        </row>
        <row r="174">
          <cell r="A174">
            <v>717111</v>
          </cell>
          <cell r="B174" t="str">
            <v>Акциза на моторни бензин</v>
          </cell>
        </row>
        <row r="175">
          <cell r="A175">
            <v>717121</v>
          </cell>
          <cell r="B175" t="str">
            <v>Акциза при увозу моторног бензина</v>
          </cell>
        </row>
        <row r="176">
          <cell r="A176">
            <v>717122</v>
          </cell>
          <cell r="B176" t="str">
            <v>Акциза при увозу дизел-горива</v>
          </cell>
        </row>
        <row r="177">
          <cell r="A177">
            <v>717124</v>
          </cell>
          <cell r="B177" t="str">
            <v xml:space="preserve">Акциза при увозу осталих деривата нафте који се добијају од фракција нафте које имају распон дестилације до 380°Ц_x000D_
</v>
          </cell>
        </row>
        <row r="178">
          <cell r="A178">
            <v>717125</v>
          </cell>
          <cell r="B178" t="str">
            <v xml:space="preserve">Акциза при увозу течног нафтног гаса_x000D_
</v>
          </cell>
        </row>
        <row r="179">
          <cell r="A179">
            <v>717126</v>
          </cell>
          <cell r="B179" t="str">
            <v xml:space="preserve">Акциза при увозу  оловног бензина_x000D_
</v>
          </cell>
        </row>
        <row r="180">
          <cell r="A180">
            <v>717127</v>
          </cell>
          <cell r="B180" t="str">
            <v xml:space="preserve">Акциза при увозу безоловног бензина_x000D_
</v>
          </cell>
        </row>
        <row r="181">
          <cell r="A181">
            <v>717128</v>
          </cell>
          <cell r="B181" t="str">
            <v xml:space="preserve">Акциза при увозу гасних уља _x000D_
</v>
          </cell>
        </row>
        <row r="182">
          <cell r="A182">
            <v>717129</v>
          </cell>
          <cell r="B182" t="str">
            <v xml:space="preserve">Акциза при увозу керозина _x000D_
</v>
          </cell>
        </row>
        <row r="183">
          <cell r="A183">
            <v>717131</v>
          </cell>
          <cell r="B183" t="str">
            <v xml:space="preserve">Акциза на адитиве и екстендере за безоловни бензин_x000D_
</v>
          </cell>
        </row>
        <row r="184">
          <cell r="A184">
            <v>717132</v>
          </cell>
          <cell r="B184" t="str">
            <v xml:space="preserve">Акциза на адитиве и екстендере за гасна уља_x000D_
</v>
          </cell>
        </row>
        <row r="185">
          <cell r="A185">
            <v>717133</v>
          </cell>
          <cell r="B185" t="str">
            <v xml:space="preserve">Акциза на адитиве и екстендере за керозин_x000D_
</v>
          </cell>
        </row>
        <row r="186">
          <cell r="A186">
            <v>717142</v>
          </cell>
          <cell r="B186" t="str">
            <v xml:space="preserve">Акциза при увозу адитива и екстендера за гасна уља_x000D_
</v>
          </cell>
        </row>
        <row r="187">
          <cell r="A187">
            <v>717143</v>
          </cell>
          <cell r="B187" t="str">
            <v xml:space="preserve">Акциза при увозу адитива и екстендера за керозин_x000D_
</v>
          </cell>
        </row>
        <row r="188">
          <cell r="A188">
            <v>717144</v>
          </cell>
          <cell r="B188" t="str">
            <v xml:space="preserve">Акциза при увозу адитива и екстендера за течни нафтни гас_x000D_
</v>
          </cell>
        </row>
        <row r="189">
          <cell r="A189">
            <v>717152</v>
          </cell>
          <cell r="B189" t="str">
            <v>Акциза на биогорива и биотечности из увоза</v>
          </cell>
        </row>
        <row r="190">
          <cell r="A190">
            <v>717214</v>
          </cell>
          <cell r="B190" t="str">
            <v>Акциза на цигарете произведене у земљи</v>
          </cell>
        </row>
        <row r="191">
          <cell r="A191">
            <v>717215</v>
          </cell>
          <cell r="B191" t="str">
            <v>Акциза на остале дуванске прерађевине</v>
          </cell>
        </row>
        <row r="192">
          <cell r="A192">
            <v>717211</v>
          </cell>
          <cell r="B192" t="str">
            <v>Акциза на цигарете групе А</v>
          </cell>
        </row>
        <row r="193">
          <cell r="A193">
            <v>717222</v>
          </cell>
          <cell r="B193" t="str">
            <v>Акциза на цигарете из увоза</v>
          </cell>
        </row>
        <row r="194">
          <cell r="A194">
            <v>717223</v>
          </cell>
          <cell r="B194" t="str">
            <v>Акциза при увозу осталих дуванских прерађевина</v>
          </cell>
        </row>
        <row r="195">
          <cell r="A195">
            <v>717231</v>
          </cell>
          <cell r="B195" t="str">
            <v>Акциза на течности за пуњење електронских цигарета произведених у земљи</v>
          </cell>
        </row>
        <row r="196">
          <cell r="A196">
            <v>717232</v>
          </cell>
          <cell r="B196" t="str">
            <v>Акциза на течности за пуњење електронских цигарета при увозу</v>
          </cell>
        </row>
        <row r="197">
          <cell r="A197">
            <v>717311</v>
          </cell>
          <cell r="B197" t="str">
            <v>Акциза на пиво</v>
          </cell>
        </row>
        <row r="198">
          <cell r="A198">
            <v>717312</v>
          </cell>
          <cell r="B198" t="str">
            <v>Акциза на природну ракију и вињак</v>
          </cell>
        </row>
        <row r="199">
          <cell r="A199">
            <v>717313</v>
          </cell>
          <cell r="B199" t="str">
            <v>Акциза на нискоалкохолна пића</v>
          </cell>
        </row>
        <row r="200">
          <cell r="A200">
            <v>717314</v>
          </cell>
          <cell r="B200" t="str">
            <v>Акциза на жестока алкохолна пића и ликере</v>
          </cell>
        </row>
        <row r="201">
          <cell r="A201">
            <v>717315</v>
          </cell>
          <cell r="B201" t="str">
            <v>Акциза на ракије од воћа, грожђа, специјалне ракије</v>
          </cell>
        </row>
        <row r="202">
          <cell r="A202">
            <v>717316</v>
          </cell>
          <cell r="B202" t="str">
            <v>Акциза на ракије од житарица и осталих пољопривредних сировина</v>
          </cell>
        </row>
        <row r="203">
          <cell r="A203">
            <v>717317</v>
          </cell>
          <cell r="B203" t="str">
            <v>Акциза на остала алкохолна пића</v>
          </cell>
        </row>
        <row r="204">
          <cell r="A204">
            <v>717321</v>
          </cell>
          <cell r="B204" t="str">
            <v>Акциза при увозу пива</v>
          </cell>
        </row>
        <row r="205">
          <cell r="A205">
            <v>717324</v>
          </cell>
          <cell r="B205" t="str">
            <v>Акциза при увозу жестоких алкохолних пића и ликера</v>
          </cell>
        </row>
        <row r="206">
          <cell r="A206">
            <v>717325</v>
          </cell>
          <cell r="B206" t="str">
            <v>Акциза при увозу вискија, џина, коњака и осталих алкохолних пића</v>
          </cell>
        </row>
        <row r="207">
          <cell r="A207">
            <v>717326</v>
          </cell>
          <cell r="B207" t="str">
            <v>Акциза при увозу ракија од воћа, грожђа и специјалних ракија</v>
          </cell>
        </row>
        <row r="208">
          <cell r="A208">
            <v>717327</v>
          </cell>
          <cell r="B208" t="str">
            <v>Акциза при увозу ракија од житарица и осталих пољопривредних сировина</v>
          </cell>
        </row>
        <row r="209">
          <cell r="A209">
            <v>717511</v>
          </cell>
          <cell r="B209" t="str">
            <v>Акциза при увозу кафе (сирова, пржена, млевена и екстракт кафе)</v>
          </cell>
        </row>
        <row r="210">
          <cell r="A210">
            <v>717512</v>
          </cell>
          <cell r="B210" t="str">
            <v xml:space="preserve">Акциза при увозу  непржене кафе_x000D_
</v>
          </cell>
        </row>
        <row r="211">
          <cell r="A211">
            <v>717513</v>
          </cell>
          <cell r="B211" t="str">
            <v xml:space="preserve">Акциза при увозу пржене кафе_x000D_
</v>
          </cell>
        </row>
        <row r="212">
          <cell r="A212">
            <v>717514</v>
          </cell>
          <cell r="B212" t="str">
            <v xml:space="preserve">Акциза при увозу  љуспица и опни од кафе  _x000D_
</v>
          </cell>
        </row>
        <row r="213">
          <cell r="A213">
            <v>717515</v>
          </cell>
          <cell r="B213" t="str">
            <v xml:space="preserve">Акциза при увозу  екстракта, есенција и концентрата од кафе_x000D_
</v>
          </cell>
        </row>
        <row r="214">
          <cell r="A214">
            <v>717516</v>
          </cell>
          <cell r="B214" t="str">
            <v xml:space="preserve">Акциза при увозу  кафе из члана 14. став 1. тач. 5) до 8) Закона о акцизама_x000D_
</v>
          </cell>
        </row>
        <row r="215">
          <cell r="A215">
            <v>717521</v>
          </cell>
          <cell r="B215" t="str">
            <v>Акциза на кафу произведену у земљи</v>
          </cell>
        </row>
        <row r="216">
          <cell r="A216">
            <v>717613</v>
          </cell>
          <cell r="B216" t="str">
            <v>Акциза на електричну енергију за крајњу потрошњу</v>
          </cell>
        </row>
        <row r="217">
          <cell r="A217">
            <v>719211</v>
          </cell>
          <cell r="B217" t="str">
            <v xml:space="preserve">Једнократни порез по основу коришћења средстава примарне и сиве емисије новца у финансијским трансакцијама, по решењу Пореске управе_x000D_
</v>
          </cell>
        </row>
        <row r="218">
          <cell r="A218">
            <v>719221</v>
          </cell>
          <cell r="B218" t="str">
            <v xml:space="preserve">Једнократни порез по основу куповине девиза по званичном курсу Народне банке Југославије у ситуацији када је тржишни курс био виши, по решењу Пореске управе_x000D_
</v>
          </cell>
        </row>
        <row r="219">
          <cell r="A219">
            <v>719265</v>
          </cell>
          <cell r="B219" t="str">
            <v>Једнократни порез по основу коришћења средстава по основу Зајма за привредни развој Србије, по решењу Пореске управе</v>
          </cell>
        </row>
        <row r="220">
          <cell r="A220">
            <v>731121</v>
          </cell>
          <cell r="B220" t="str">
            <v>Текуће донације од иностраних држава у корист нивоа Републике</v>
          </cell>
        </row>
        <row r="221">
          <cell r="A221">
            <v>731141</v>
          </cell>
          <cell r="B221" t="str">
            <v>Текуће донације од иностраних држава у корист нивоа  градова</v>
          </cell>
        </row>
        <row r="222">
          <cell r="A222">
            <v>731151</v>
          </cell>
          <cell r="B222" t="str">
            <v>Текуће донације од иностраних држава у корист нивоа  општина</v>
          </cell>
        </row>
        <row r="223">
          <cell r="A223">
            <v>731131</v>
          </cell>
          <cell r="B223" t="str">
            <v>Текуће донације од иностраних држава  у корист нивоа  АП Војводина</v>
          </cell>
        </row>
        <row r="224">
          <cell r="A224">
            <v>731251</v>
          </cell>
          <cell r="B224" t="str">
            <v>Капиталне донације од иностраних држава у корист нивоа општина</v>
          </cell>
        </row>
        <row r="225">
          <cell r="A225">
            <v>731241</v>
          </cell>
          <cell r="B225" t="str">
            <v>Капиталне донације од иностраних држава у корист нивоа градова</v>
          </cell>
        </row>
        <row r="226">
          <cell r="A226">
            <v>732121</v>
          </cell>
          <cell r="B226" t="str">
            <v xml:space="preserve">Текуће донације од међународних организација у корист нивоа Републике_x000D_
</v>
          </cell>
        </row>
        <row r="227">
          <cell r="A227">
            <v>732131</v>
          </cell>
          <cell r="B227" t="str">
            <v xml:space="preserve">Текуће донације од међународних организација у корист нивоа АП Војводина_x000D_
</v>
          </cell>
        </row>
        <row r="228">
          <cell r="A228">
            <v>732141</v>
          </cell>
          <cell r="B228" t="str">
            <v xml:space="preserve">Текуће донације од међународних организација у корист нивоа градова_x000D_
</v>
          </cell>
        </row>
        <row r="229">
          <cell r="A229">
            <v>732151</v>
          </cell>
          <cell r="B229" t="str">
            <v xml:space="preserve">Текуће донације од међународних организација у корист нивоа општина_x000D_
</v>
          </cell>
        </row>
        <row r="230">
          <cell r="A230">
            <v>732241</v>
          </cell>
          <cell r="B230" t="str">
            <v>Капиталне донације од међународних организација у корист нивоа градова</v>
          </cell>
        </row>
        <row r="231">
          <cell r="A231">
            <v>732251</v>
          </cell>
          <cell r="B231" t="str">
            <v>Капиталне донације од међународних организација у корист нивоа општина</v>
          </cell>
        </row>
        <row r="232">
          <cell r="A232">
            <v>732221</v>
          </cell>
          <cell r="B232" t="str">
            <v>Капиталне донације од међународних организација у корист нивоа Републике</v>
          </cell>
        </row>
        <row r="233">
          <cell r="A233">
            <v>732311</v>
          </cell>
          <cell r="B233" t="str">
            <v>Текуће помоћи од ЕУ у корист нивоа Републике</v>
          </cell>
        </row>
        <row r="234">
          <cell r="A234">
            <v>732321</v>
          </cell>
          <cell r="B234" t="str">
            <v xml:space="preserve">Текуће помоћи од ЕУ у корист нивоа АП Војводина_x000D_
</v>
          </cell>
        </row>
        <row r="235">
          <cell r="A235">
            <v>732331</v>
          </cell>
          <cell r="B235" t="str">
            <v>Текуће помоћи од ЕУ у корист нивоа градова</v>
          </cell>
        </row>
        <row r="236">
          <cell r="A236">
            <v>732341</v>
          </cell>
          <cell r="B236" t="str">
            <v>Текуће помоћи од ЕУ у корист нивоа општина</v>
          </cell>
        </row>
        <row r="237">
          <cell r="A237">
            <v>732441</v>
          </cell>
          <cell r="B237" t="str">
            <v>Капиталне помоћи од ЕУ у корист нивоа општина</v>
          </cell>
        </row>
        <row r="238">
          <cell r="A238">
            <v>732431</v>
          </cell>
          <cell r="B238" t="str">
            <v>Капиталне помоћи од ЕУ у корист нивоа градова</v>
          </cell>
        </row>
        <row r="239">
          <cell r="A239">
            <v>732411</v>
          </cell>
          <cell r="B239" t="str">
            <v>Капиталне помоћи од ЕУ у корист нивоа Републике</v>
          </cell>
        </row>
        <row r="240">
          <cell r="A240">
            <v>732421</v>
          </cell>
          <cell r="B240" t="str">
            <v>Капиталне помоћи од ЕУ у корист нивоа АП Војводина</v>
          </cell>
        </row>
        <row r="241">
          <cell r="A241">
            <v>733121</v>
          </cell>
          <cell r="B241" t="str">
            <v>Текући трансфери од других нивоа власти у корист нивоа Републике</v>
          </cell>
        </row>
        <row r="242">
          <cell r="A242">
            <v>733131</v>
          </cell>
          <cell r="B242" t="str">
            <v>Текући трансфери од Републике у корист нивоа АП Војводина</v>
          </cell>
        </row>
        <row r="243">
          <cell r="A243">
            <v>733133</v>
          </cell>
          <cell r="B243" t="str">
            <v xml:space="preserve">Текући трансфери од градова у корист АП Војводина_x000D_
</v>
          </cell>
        </row>
        <row r="244">
          <cell r="A244">
            <v>733135</v>
          </cell>
          <cell r="B244" t="str">
            <v xml:space="preserve">Текући трансфери од општина у корист АП Војводина_x000D_
</v>
          </cell>
        </row>
        <row r="245">
          <cell r="A245">
            <v>733141</v>
          </cell>
          <cell r="B245" t="str">
            <v>Ненаменски трансфери од Републике у корист нивоа градова</v>
          </cell>
        </row>
        <row r="246">
          <cell r="A246">
            <v>733142</v>
          </cell>
          <cell r="B246" t="str">
            <v xml:space="preserve">Други текући трансфери од Републике у корист нивоа градова_x000D_
</v>
          </cell>
        </row>
        <row r="247">
          <cell r="A247">
            <v>733144</v>
          </cell>
          <cell r="B247" t="str">
            <v>Текући наменски трансфери, у ужем смислу, од Републике у корист нивоа градова</v>
          </cell>
        </row>
        <row r="248">
          <cell r="A248">
            <v>733146</v>
          </cell>
          <cell r="B248" t="str">
            <v>Текући наменски трансфери, у ужем смислу, од АП Војводина у корист нивоа градова</v>
          </cell>
        </row>
        <row r="249">
          <cell r="A249">
            <v>733147</v>
          </cell>
          <cell r="B249" t="str">
            <v>Текући трансфери од општина у корист нивоа градова</v>
          </cell>
        </row>
        <row r="250">
          <cell r="A250">
            <v>733148</v>
          </cell>
          <cell r="B250" t="str">
            <v>Ненаменски трансфери од АП Војводина у корист нивоа градова</v>
          </cell>
        </row>
        <row r="251">
          <cell r="A251">
            <v>733151</v>
          </cell>
          <cell r="B251" t="str">
            <v>Ненаменски трансфери од Републике у корист нивоа општина</v>
          </cell>
        </row>
        <row r="252">
          <cell r="A252">
            <v>733152</v>
          </cell>
          <cell r="B252" t="str">
            <v>Други текући трансфери од Републике у корист нивоа општина</v>
          </cell>
        </row>
        <row r="253">
          <cell r="A253">
            <v>733154</v>
          </cell>
          <cell r="B253" t="str">
            <v>Текући наменски трансфери, у ужем смислу, од Републике у корист нивоа општина</v>
          </cell>
        </row>
        <row r="254">
          <cell r="A254">
            <v>733156</v>
          </cell>
          <cell r="B254" t="str">
            <v>Текући наменски трансфери, у ужем смислу, од АП Војводина у корист нивоа општина</v>
          </cell>
        </row>
        <row r="255">
          <cell r="A255">
            <v>733157</v>
          </cell>
          <cell r="B255" t="str">
            <v xml:space="preserve">Текући трансфери од градова у корист нивоа општина_x000D_
</v>
          </cell>
        </row>
        <row r="256">
          <cell r="A256">
            <v>733158</v>
          </cell>
          <cell r="B256" t="str">
            <v>Ненаменски трансфери од АП Војводина у корист нивоа општина</v>
          </cell>
        </row>
        <row r="257">
          <cell r="A257">
            <v>733162</v>
          </cell>
          <cell r="B257" t="str">
            <v xml:space="preserve">Текући трансфери од других нивоа власти у корист Републичког фонда за ПИО запослених_x000D_
</v>
          </cell>
        </row>
        <row r="258">
          <cell r="A258">
            <v>733163</v>
          </cell>
          <cell r="B258" t="str">
            <v xml:space="preserve">Текући трансфери од других нивоа власти у корист Републичког фонда за ПИО пољопривредника_x000D_
</v>
          </cell>
        </row>
        <row r="259">
          <cell r="A259">
            <v>733164</v>
          </cell>
          <cell r="B259" t="str">
            <v xml:space="preserve">Текући трансфери од других нивоа власти у корист Републичког фонда за ПИО самосталних делатности_x000D_
</v>
          </cell>
        </row>
        <row r="260">
          <cell r="A260">
            <v>733166</v>
          </cell>
          <cell r="B260" t="str">
            <v xml:space="preserve">Текући трансфери по основу доприноса за пензијско и инвалидско осигурање за поједине категорије осигураника - запослених обезбеђен у буџету Републике_x000D_
</v>
          </cell>
        </row>
        <row r="261">
          <cell r="A261">
            <v>733167</v>
          </cell>
          <cell r="B261" t="str">
            <v xml:space="preserve">Текући трансфери по основу доприноса за пензијско и инвалидско осигурање запослених за покриће разлике до најнижег износа пензије утврђене у члану 76. и члану 207. став 2. Закона о пензијском и инвалидском осигурању_x000D_
</v>
          </cell>
        </row>
        <row r="262">
          <cell r="A262">
            <v>733168</v>
          </cell>
          <cell r="B262" t="str">
            <v xml:space="preserve">Допринос за пензијско и инвалидско осигурање пољопривредника за покриће разлике до најнижег износа пензије сагласно члану 76. и члану 207. став 2. Закона о пензијском и инвалидском осигурању_x000D_
</v>
          </cell>
        </row>
        <row r="263">
          <cell r="A263">
            <v>733231</v>
          </cell>
          <cell r="B263" t="str">
            <v xml:space="preserve">Капитални трансфери од Републике у корист нивоа АП Војводина_x000D_
</v>
          </cell>
        </row>
        <row r="264">
          <cell r="A264">
            <v>733241</v>
          </cell>
          <cell r="B264" t="str">
            <v>Капитални наменски трансфери, у ужем смислу, од Републике у корист нивоа градова</v>
          </cell>
        </row>
        <row r="265">
          <cell r="A265">
            <v>733242</v>
          </cell>
          <cell r="B265" t="str">
            <v>Капитални наменски трансфери, у ужем смислу, од АП Војводина  у корист нивоа градова</v>
          </cell>
        </row>
        <row r="266">
          <cell r="A266">
            <v>733251</v>
          </cell>
          <cell r="B266" t="str">
            <v>Капитални наменски трансфери, у ужем смислу, од Републике  у корист нивоа општина</v>
          </cell>
        </row>
        <row r="267">
          <cell r="A267">
            <v>733252</v>
          </cell>
          <cell r="B267" t="str">
            <v>Капитални наменски трансфери, у ужем смислу, од АП Војводина  у корист нивоа општина</v>
          </cell>
        </row>
        <row r="268">
          <cell r="A268">
            <v>733253</v>
          </cell>
          <cell r="B268" t="str">
            <v>Капитални трансфери од градова у корист нивоа општина</v>
          </cell>
        </row>
        <row r="269">
          <cell r="A269">
            <v>733221</v>
          </cell>
          <cell r="B269" t="str">
            <v>Капитални трансфери од других нивоа власти у корист нивоа Републике</v>
          </cell>
        </row>
        <row r="270">
          <cell r="A270">
            <v>741122</v>
          </cell>
          <cell r="B270" t="str">
            <v>Приходи буџета Републике од камата на средства корисника буџета укључена у депозит банака</v>
          </cell>
        </row>
        <row r="271">
          <cell r="A271">
            <v>741131</v>
          </cell>
          <cell r="B271" t="str">
            <v>Камате на средства консолидованог рачуна трезора АП Војводина укључена у депозит банака</v>
          </cell>
        </row>
        <row r="272">
          <cell r="A272">
            <v>741141</v>
          </cell>
          <cell r="B272" t="str">
            <v xml:space="preserve">Приходи буџета града од камата на средства консолидованог рачуна трезора укључена у депозит банака_x000D_
</v>
          </cell>
        </row>
        <row r="273">
          <cell r="A273">
            <v>741142</v>
          </cell>
          <cell r="B273" t="str">
            <v>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</v>
          </cell>
        </row>
        <row r="274">
          <cell r="A274">
            <v>741151</v>
          </cell>
          <cell r="B274" t="str">
            <v xml:space="preserve">Приходи буџета општине од камата на средства консолидованог рачуна трезора укључена у депозит банака_x000D_
</v>
          </cell>
        </row>
        <row r="275">
          <cell r="A275">
            <v>741152</v>
          </cell>
          <cell r="B275" t="str">
            <v>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</v>
          </cell>
        </row>
        <row r="276">
          <cell r="A276">
            <v>741221</v>
          </cell>
          <cell r="B276" t="str">
            <v>Дивиденде буџета Републике</v>
          </cell>
        </row>
        <row r="277">
          <cell r="A277">
            <v>741222</v>
          </cell>
          <cell r="B277" t="str">
            <v>Вишак прихода над расходима јавне агенције</v>
          </cell>
        </row>
        <row r="278">
          <cell r="A278">
            <v>741223</v>
          </cell>
          <cell r="B278" t="str">
            <v>Вишак прихода над расходима Регулаторне агенције за електронске комуникације и поштанске услуге</v>
          </cell>
        </row>
        <row r="279">
          <cell r="A279">
            <v>741224</v>
          </cell>
          <cell r="B279" t="str">
            <v>Вишак прихода над расходима Републичке радиодифузне агенције</v>
          </cell>
        </row>
        <row r="280">
          <cell r="A280">
            <v>741241</v>
          </cell>
          <cell r="B280" t="str">
            <v>Дивиденде буџета градова</v>
          </cell>
        </row>
        <row r="281">
          <cell r="A281">
            <v>741262</v>
          </cell>
          <cell r="B281" t="str">
            <v xml:space="preserve">Дивиденде Републичког фонда за ПИО </v>
          </cell>
        </row>
        <row r="282">
          <cell r="A282">
            <v>741411</v>
          </cell>
          <cell r="B282" t="str">
            <v xml:space="preserve">Приход од имовине који припада имаоцима полисе осигурања Републике Србије _x000D_
</v>
          </cell>
        </row>
        <row r="283">
          <cell r="A283">
            <v>741413</v>
          </cell>
          <cell r="B283" t="str">
            <v xml:space="preserve">Приход од имовине који припада имаоцима полисе осигурања градова_x000D_
</v>
          </cell>
        </row>
        <row r="284">
          <cell r="A284">
            <v>741414</v>
          </cell>
          <cell r="B284" t="str">
            <v xml:space="preserve">Приход од имовине који припада имаоцима полисе осигурања општина_x000D_
</v>
          </cell>
        </row>
        <row r="285">
          <cell r="A285">
            <v>741511</v>
          </cell>
          <cell r="B285" t="str">
            <v>Накнада за коришћење ресурса и резерви минералних сировина</v>
          </cell>
        </row>
        <row r="286">
          <cell r="A286">
            <v>741515</v>
          </cell>
          <cell r="B286" t="str">
            <v>Накнада за извађени материјал из водотока</v>
          </cell>
        </row>
        <row r="287">
          <cell r="A287">
            <v>741516</v>
          </cell>
          <cell r="B287" t="str">
            <v>Накнада за коришћење ресурса и резерви минералних сировина када се експлоатација врши на територији аутономне покрајине</v>
          </cell>
        </row>
        <row r="288">
          <cell r="A288">
            <v>741517</v>
          </cell>
          <cell r="B288" t="str">
            <v>Накнада за примењена геолошка истраживања</v>
          </cell>
        </row>
        <row r="289">
          <cell r="A289">
            <v>741512</v>
          </cell>
          <cell r="B289" t="str">
            <v>Накнада за искрчену шуму</v>
          </cell>
        </row>
        <row r="290">
          <cell r="A290">
            <v>741521</v>
          </cell>
          <cell r="B290" t="str">
            <v>Накнада за коришћење шумског земљишта кад се даје у закуп</v>
          </cell>
        </row>
        <row r="291">
          <cell r="A291">
            <v>741522</v>
          </cell>
          <cell r="B291" t="str">
            <v>Средства остварена од давања у закуп пољопривредног земљишта, односно пољопривредног објекта у државној својини</v>
          </cell>
        </row>
        <row r="292">
          <cell r="A292">
            <v>741524</v>
          </cell>
          <cell r="B292" t="str">
            <v>Накнада за коришћење ловостајем заштићених врста дивљачи</v>
          </cell>
        </row>
        <row r="293">
          <cell r="A293">
            <v>741525</v>
          </cell>
          <cell r="B293" t="str">
            <v xml:space="preserve">Накнада за ловну карту_x000D_
</v>
          </cell>
        </row>
        <row r="294">
          <cell r="A294">
            <v>741526</v>
          </cell>
          <cell r="B294" t="str">
            <v>Накнада за коришћење шума и шумског земљишта</v>
          </cell>
        </row>
        <row r="295">
          <cell r="A295">
            <v>741528</v>
          </cell>
          <cell r="B295" t="str">
            <v>Накнада за промену намене шума и шумског земљишта</v>
          </cell>
        </row>
        <row r="296">
          <cell r="A296">
            <v>741531</v>
          </cell>
          <cell r="B296" t="str">
            <v xml:space="preserve">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радиности_x000D_
</v>
          </cell>
        </row>
        <row r="297">
          <cell r="A297">
            <v>741532</v>
          </cell>
          <cell r="B297" t="str">
            <v xml:space="preserve">Комунална такса за коришћење простора за паркирање друмских моторних и прикључних возила на уређеним и обележеним местима_x000D_
</v>
          </cell>
        </row>
        <row r="298">
          <cell r="A298">
            <v>741533</v>
          </cell>
          <cell r="B298" t="str">
            <v>Комунална такса за коришћење слободних површина за кампове, постављање шатора или друге облике привременог коришћења</v>
          </cell>
        </row>
        <row r="299">
          <cell r="A299">
            <v>741534</v>
          </cell>
          <cell r="B299" t="str">
            <v xml:space="preserve">Накнада за коришћење грађевинског земљишта </v>
          </cell>
        </row>
        <row r="300">
          <cell r="A300">
            <v>741535</v>
          </cell>
          <cell r="B300" t="str">
            <v>Комунална такса за заузеће јавне површине грађевинским материјалом</v>
          </cell>
        </row>
        <row r="301">
          <cell r="A301">
            <v>741536</v>
          </cell>
          <cell r="B301" t="str">
            <v>Приходи остварени по основу давања у закуп станова намењених за решавање стамбених потреба избеглица</v>
          </cell>
        </row>
        <row r="302">
          <cell r="A302">
            <v>741538</v>
          </cell>
          <cell r="B302" t="str">
            <v>Допринос за уређивање грађевинског земљишта</v>
          </cell>
        </row>
        <row r="303">
          <cell r="A303">
            <v>741537</v>
          </cell>
          <cell r="B303" t="str">
            <v xml:space="preserve">Приходи остварени по основу давања у закуп грађевинског земљишта у јавној својини Републике Србије_x000D_
</v>
          </cell>
        </row>
        <row r="304">
          <cell r="A304">
            <v>741541</v>
          </cell>
          <cell r="B304" t="str">
            <v>Комунална такса за коришћење обале у пословне и било које друге сврхе</v>
          </cell>
        </row>
        <row r="305">
          <cell r="A305">
            <v>741542</v>
          </cell>
          <cell r="B305" t="str">
            <v>Накнада за коришћење природног лековитог фактора</v>
          </cell>
        </row>
        <row r="306">
          <cell r="A306">
            <v>741543</v>
          </cell>
          <cell r="B306" t="str">
            <v>Приходи од давања у закуп водног земљишта за постављање плутајућих објеката</v>
          </cell>
        </row>
        <row r="307">
          <cell r="A307">
            <v>741544</v>
          </cell>
          <cell r="B307" t="str">
            <v>Приходи од давња у закуп водног земљишта ( осим за постављање плутајућих објеката )</v>
          </cell>
        </row>
        <row r="308">
          <cell r="A308">
            <v>741562</v>
          </cell>
          <cell r="B308" t="str">
            <v>Накнада за коришћење вода</v>
          </cell>
        </row>
        <row r="309">
          <cell r="A309">
            <v>741563</v>
          </cell>
          <cell r="B309" t="str">
            <v>Накнада за испуштену воду</v>
          </cell>
        </row>
        <row r="310">
          <cell r="A310">
            <v>741565</v>
          </cell>
          <cell r="B310" t="str">
            <v>Накнада за одводњавање од физичких лица</v>
          </cell>
        </row>
        <row r="311">
          <cell r="A311">
            <v>741566</v>
          </cell>
          <cell r="B311" t="str">
            <v>Накнада за одводњавање од правних лица</v>
          </cell>
        </row>
        <row r="312">
          <cell r="A312">
            <v>741567</v>
          </cell>
          <cell r="B312" t="str">
            <v>Накнада за коришћење водних објеката и система</v>
          </cell>
        </row>
        <row r="313">
          <cell r="A313">
            <v>741581</v>
          </cell>
          <cell r="B313" t="str">
            <v>Накнада за постављање рекламних табли, рекламних паноа, уређаја за обавештавање или оглашавање поред јавног пута, односно на другом земљишту које користи управљач државног пута</v>
          </cell>
        </row>
        <row r="314">
          <cell r="A314">
            <v>741582</v>
          </cell>
          <cell r="B314" t="str">
            <v>Накнада за коришћење делова земљишног појаса јавног пута и другог земљишта које користи управљач државног пута</v>
          </cell>
        </row>
        <row r="315">
          <cell r="A315">
            <v>741591</v>
          </cell>
          <cell r="B315" t="str">
            <v>Накнада за производе који после употребе постају посебни токови отпада</v>
          </cell>
        </row>
        <row r="316">
          <cell r="A316">
            <v>741593</v>
          </cell>
          <cell r="B316" t="str">
            <v>Накнада за амбалажу или упакован производ који после употребе постаје амбалажни отпад</v>
          </cell>
        </row>
        <row r="317">
          <cell r="A317">
            <v>741551</v>
          </cell>
          <cell r="B317" t="str">
            <v xml:space="preserve">Накнада за коришћење добара од општег интереса у производњи електричне енергије и производњи нафте и гаса_x000D_
</v>
          </cell>
        </row>
        <row r="318">
          <cell r="A318">
            <v>742122</v>
          </cell>
          <cell r="B318" t="str">
            <v xml:space="preserve">Приходи од давања у закуп, односно на коришћење непокретности у државној својини које користе државни органи и организације и установе - јавне службе које се финансирају из буџета Републике_x000D_
</v>
          </cell>
        </row>
        <row r="319">
          <cell r="A319">
            <v>742123</v>
          </cell>
          <cell r="B319" t="str">
            <v>Приходи од давања у закуп станова које користе ратни војни инвалиди и породице палих бораца</v>
          </cell>
        </row>
        <row r="320">
          <cell r="A320">
            <v>742124</v>
          </cell>
          <cell r="B320" t="str">
            <v xml:space="preserve">Накнада за лабораторијске анализе узорака хране и хране за животиње узетих током службених контрола_x000D_
</v>
          </cell>
        </row>
        <row r="321">
          <cell r="A321">
            <v>742128</v>
          </cell>
          <cell r="B321" t="str">
            <v>Приходи од давања у закуп непокретности чији је корисник Министарство одбране</v>
          </cell>
        </row>
        <row r="322">
          <cell r="A322">
            <v>742129</v>
          </cell>
          <cell r="B322" t="str">
            <v xml:space="preserve">Накнада по основу конверзије права коришћења у право својине у корист Фонда за реституцију_x000D_
</v>
          </cell>
        </row>
        <row r="323">
          <cell r="A323">
            <v>742126</v>
          </cell>
          <cell r="B323" t="str">
            <v>Накнада по основу конверзије права коришћења у право својине у корист Републике</v>
          </cell>
        </row>
        <row r="324">
          <cell r="A324">
            <v>742121</v>
          </cell>
          <cell r="B324" t="str">
            <v>Приходи од продаје добара и услуга од стране тржишних организација у корист нивоа Републике</v>
          </cell>
        </row>
        <row r="325">
          <cell r="A325">
            <v>742135</v>
          </cell>
          <cell r="B325" t="str">
            <v xml:space="preserve">Приходи од давања у закуп, односно на коришћење непокретности у покрајинској својини које користе органи АП Војводина_x000D_
</v>
          </cell>
        </row>
        <row r="326">
          <cell r="A326">
            <v>742141</v>
          </cell>
          <cell r="B326" t="str">
            <v xml:space="preserve">Приходи од продаје добара и услуга од стране тржишних организација у корист нивоа градова_x000D_
</v>
          </cell>
        </row>
        <row r="327">
          <cell r="A327">
            <v>742142</v>
          </cell>
          <cell r="B327" t="str">
            <v xml:space="preserve">Приходи од давања у закуп, односно на коришћење непокретности у државној својини које користе градови и индиректни корисници њиховог буџета_x000D_
</v>
          </cell>
        </row>
        <row r="328">
          <cell r="A328">
            <v>742143</v>
          </cell>
          <cell r="B328" t="str">
            <v>Приходи од закупнине за грађевинско земљиште у корист нивоа градова</v>
          </cell>
        </row>
        <row r="329">
          <cell r="A329">
            <v>742144</v>
          </cell>
          <cell r="B329" t="str">
            <v>Накнада по основу конверзије права коришћења у право својине у корист нивоа градова</v>
          </cell>
        </row>
        <row r="330">
          <cell r="A330">
            <v>742145</v>
          </cell>
          <cell r="B330" t="str">
            <v xml:space="preserve">Приходи од давања у закуп, односно на коришћење непокретности у градској својини које користе градови и индиректни корисници њиховог буџета_x000D_
</v>
          </cell>
        </row>
        <row r="331">
          <cell r="A331">
            <v>742146</v>
          </cell>
          <cell r="B331" t="str">
            <v>Приходи остварени по основу пружања услуга боравка деце у предшколским установама у корист нивоа градова</v>
          </cell>
        </row>
        <row r="332">
          <cell r="A332">
            <v>742151</v>
          </cell>
          <cell r="B332" t="str">
            <v xml:space="preserve">Приходи од продаје добара и услуга од стране тржишних организација у корист нивоа општина_x000D_
</v>
          </cell>
        </row>
        <row r="333">
          <cell r="A333">
            <v>742152</v>
          </cell>
          <cell r="B333" t="str">
            <v xml:space="preserve">Приходи од давања у закуп, односно на коришћење непокретности у државној својини које користе општине и индиректни корисници њиховог буџета_x000D_
</v>
          </cell>
        </row>
        <row r="334">
          <cell r="A334">
            <v>742153</v>
          </cell>
          <cell r="B334" t="str">
            <v>Приходи од закупнине за грађевинско земљиште у корист нивоа општина</v>
          </cell>
        </row>
        <row r="335">
          <cell r="A335">
            <v>742154</v>
          </cell>
          <cell r="B335" t="str">
            <v>Накнада по основу конверзије права коришћења у право својине у корист нивоа општина</v>
          </cell>
        </row>
        <row r="336">
          <cell r="A336">
            <v>742155</v>
          </cell>
          <cell r="B336" t="str">
            <v xml:space="preserve">Приходи од давања у закуп, односно на коришћење непокретности у општинској својини које користе општине и индиректни корисници њиховог буџета_x000D_
</v>
          </cell>
        </row>
        <row r="337">
          <cell r="A337">
            <v>742156</v>
          </cell>
          <cell r="B337" t="str">
            <v>Приходи остварени по основу пружања услуга боравка деце у предшколским установама у корист нивоа општина</v>
          </cell>
        </row>
        <row r="338">
          <cell r="A338">
            <v>742213</v>
          </cell>
          <cell r="B338" t="str">
            <v>Конзуларне таксе</v>
          </cell>
        </row>
        <row r="339">
          <cell r="A339">
            <v>742221</v>
          </cell>
          <cell r="B339" t="str">
            <v>Републичке административне таксе</v>
          </cell>
        </row>
        <row r="340">
          <cell r="A340">
            <v>742222</v>
          </cell>
          <cell r="B340" t="str">
            <v>Накнада за издавање и продужење уверења о здравственом стању животиња</v>
          </cell>
        </row>
        <row r="341">
          <cell r="A341">
            <v>742223</v>
          </cell>
          <cell r="B341" t="str">
            <v>Накнада за извршене ветеринарско - санитарне прегледе</v>
          </cell>
        </row>
        <row r="342">
          <cell r="A342">
            <v>742225</v>
          </cell>
          <cell r="B342" t="str">
            <v>Накнада за обележавање и евиденцију животиња</v>
          </cell>
        </row>
        <row r="343">
          <cell r="A343">
            <v>742226</v>
          </cell>
          <cell r="B343" t="str">
            <v>Средства од наплаћених трошкова за утврђивање испуњености прописаних услова из заштите на раду</v>
          </cell>
        </row>
        <row r="344">
          <cell r="A344">
            <v>742227</v>
          </cell>
          <cell r="B344" t="str">
            <v xml:space="preserve">Трошкови управног поступка </v>
          </cell>
        </row>
        <row r="345">
          <cell r="A345">
            <v>742228</v>
          </cell>
          <cell r="B345" t="str">
            <v>Трошкови за издавање лиценци за обављање послова у области безбедности и здравља на раду</v>
          </cell>
        </row>
        <row r="346">
          <cell r="A346">
            <v>742229</v>
          </cell>
          <cell r="B346" t="str">
            <v>Трошкови пореског поступка</v>
          </cell>
        </row>
        <row r="347">
          <cell r="A347">
            <v>742224</v>
          </cell>
          <cell r="B347" t="str">
            <v>Такса за озакоњење објеката у корист нивоа Републике</v>
          </cell>
        </row>
        <row r="348">
          <cell r="A348">
            <v>742231</v>
          </cell>
          <cell r="B348" t="str">
            <v>Административне таксе у корист нивоа  АП Војводина</v>
          </cell>
        </row>
        <row r="349">
          <cell r="A349">
            <v>742233</v>
          </cell>
          <cell r="B349" t="str">
            <v xml:space="preserve">Такса за озакоњење објеката у корист аутономне покрајине_x000D_
</v>
          </cell>
        </row>
        <row r="350">
          <cell r="A350">
            <v>742241</v>
          </cell>
          <cell r="B350" t="str">
            <v>Градске административне таксе</v>
          </cell>
        </row>
        <row r="351">
          <cell r="A351">
            <v>742242</v>
          </cell>
          <cell r="B351" t="str">
            <v xml:space="preserve">Такса за озакоњење објеката у корист градова_x000D_
</v>
          </cell>
        </row>
        <row r="352">
          <cell r="A352">
            <v>742251</v>
          </cell>
          <cell r="B352" t="str">
            <v>Општинске административне таксе</v>
          </cell>
        </row>
        <row r="353">
          <cell r="A353">
            <v>742253</v>
          </cell>
          <cell r="B353" t="str">
            <v>Накнада за уређивање грађевинског земљишта</v>
          </cell>
        </row>
        <row r="354">
          <cell r="A354">
            <v>742254</v>
          </cell>
          <cell r="B354" t="str">
            <v>Трошкови пореског и прекршајног поступка изворних јавних прихода општина и градова</v>
          </cell>
        </row>
        <row r="355">
          <cell r="A355">
            <v>742255</v>
          </cell>
          <cell r="B355" t="str">
            <v xml:space="preserve">Такса за озакоњење објеката у корист општина_x000D_
</v>
          </cell>
        </row>
        <row r="356">
          <cell r="A356">
            <v>742261</v>
          </cell>
          <cell r="B356" t="str">
            <v>Таксе у корист Републичког фонда за здравствено осигурање</v>
          </cell>
        </row>
        <row r="357">
          <cell r="A357">
            <v>742271</v>
          </cell>
          <cell r="B357" t="str">
            <v>Републичке судске таксе</v>
          </cell>
        </row>
        <row r="358">
          <cell r="A358">
            <v>742272</v>
          </cell>
          <cell r="B358" t="str">
            <v>Трошкови заступања у судским и управним поступцима</v>
          </cell>
        </row>
        <row r="359">
          <cell r="A359">
            <v>742282</v>
          </cell>
          <cell r="B359" t="str">
            <v>Накнада за одобрење за посебне игре на срећу на аутоматима</v>
          </cell>
        </row>
        <row r="360">
          <cell r="A360">
            <v>742283</v>
          </cell>
          <cell r="B360" t="str">
            <v xml:space="preserve">Накнада за одобрење за посебне игре на срећу - клађење_x000D_
</v>
          </cell>
        </row>
        <row r="361">
          <cell r="A361">
            <v>742284</v>
          </cell>
          <cell r="B361" t="str">
            <v>Накнада за приређивање класичних игара на срећу</v>
          </cell>
        </row>
        <row r="362">
          <cell r="A362">
            <v>742285</v>
          </cell>
          <cell r="B362" t="str">
            <v>Накнада за приређивање посебних игара на срећу у играчницама</v>
          </cell>
        </row>
        <row r="363">
          <cell r="A363">
            <v>742286</v>
          </cell>
          <cell r="B363" t="str">
            <v>Накнада за приређивање посебних игара на срећу на аутоматима</v>
          </cell>
        </row>
        <row r="364">
          <cell r="A364">
            <v>742287</v>
          </cell>
          <cell r="B364" t="str">
            <v xml:space="preserve">Накнада за приређивање посебних игара на срећу - клађење_x000D_
</v>
          </cell>
        </row>
        <row r="365">
          <cell r="A365">
            <v>742288</v>
          </cell>
          <cell r="B365" t="str">
            <v>Накнада за приређивање наградне игре у роби и услугама</v>
          </cell>
        </row>
        <row r="366">
          <cell r="A366">
            <v>742289</v>
          </cell>
          <cell r="B366" t="str">
            <v>Накнада за приређивање игара на срећу преко средстава електронске комуникације</v>
          </cell>
        </row>
        <row r="367">
          <cell r="A367">
            <v>742291</v>
          </cell>
          <cell r="B367" t="str">
            <v xml:space="preserve">Накнада за давање дозволе за обављање малопродаје дуванских производа_x000D_
</v>
          </cell>
        </row>
        <row r="368">
          <cell r="A368">
            <v>742292</v>
          </cell>
          <cell r="B368" t="str">
            <v>Накнада за давање дозволе за обављање осталог промета дуванских производа</v>
          </cell>
        </row>
        <row r="369">
          <cell r="A369">
            <v>742293</v>
          </cell>
          <cell r="B369" t="str">
            <v xml:space="preserve">Накнада за одобрење за игре на срећу преко средстава електронске комуникације_x000D_
</v>
          </cell>
        </row>
        <row r="370">
          <cell r="A370">
            <v>742294</v>
          </cell>
          <cell r="B370" t="str">
            <v>Средства у износу од 30% наплаћене награде јавних бележника</v>
          </cell>
        </row>
        <row r="371">
          <cell r="A371">
            <v>742295</v>
          </cell>
          <cell r="B371" t="str">
            <v xml:space="preserve">Накнада за упис у Регистар чланова Коморе социјалне заштите, за издавање и обнављање лиценце и за издавање легитимације и уверења_x000D_
</v>
          </cell>
        </row>
        <row r="372">
          <cell r="A372">
            <v>742312</v>
          </cell>
          <cell r="B372" t="str">
            <v>Приходи Војске Србије од споредне продаје добара и услуга</v>
          </cell>
        </row>
        <row r="373">
          <cell r="A373">
            <v>742313</v>
          </cell>
          <cell r="B373" t="str">
            <v>Приходи Војске Србије од специфичне делатности</v>
          </cell>
        </row>
        <row r="374">
          <cell r="A374">
            <v>742314</v>
          </cell>
          <cell r="B374" t="str">
            <v>Приходи које својом делатношћу остваре установе културе</v>
          </cell>
        </row>
        <row r="375">
          <cell r="A375">
            <v>742315</v>
          </cell>
          <cell r="B375" t="str">
            <v>Приходи које својом делатношћу остваре заводи за извршење кривичних санкција</v>
          </cell>
        </row>
        <row r="376">
          <cell r="A376">
            <v>742321</v>
          </cell>
          <cell r="B376" t="str">
            <v>Приходи републичких органа и организација</v>
          </cell>
        </row>
        <row r="377">
          <cell r="A377">
            <v>742322</v>
          </cell>
          <cell r="B377" t="str">
            <v>Накнада за коришћење података и документације геолошких истраживања</v>
          </cell>
        </row>
        <row r="378">
          <cell r="A378">
            <v>742323</v>
          </cell>
          <cell r="B378" t="str">
            <v>Накнада за коришћење података премера, катастра непокретности и водова и за разгледање катастра непокретности, као и за услуге које пружа Републички геодетски завод</v>
          </cell>
        </row>
        <row r="379">
          <cell r="A379">
            <v>742324</v>
          </cell>
          <cell r="B379" t="str">
            <v>Трошкови поступка санитарних и здравствених инспектора по захтеву странке</v>
          </cell>
        </row>
        <row r="380">
          <cell r="A380">
            <v>742325</v>
          </cell>
          <cell r="B380" t="str">
            <v>Трошкови полагања стручног испита за здравствене раднике, трошкови доделе назива примаријус и други трошкови</v>
          </cell>
        </row>
        <row r="381">
          <cell r="A381">
            <v>742327</v>
          </cell>
          <cell r="B381" t="str">
            <v>Трошкови полагања стручних испита за обављање послова у области безбедности и здравља на раду</v>
          </cell>
        </row>
        <row r="382">
          <cell r="A382">
            <v>742328</v>
          </cell>
          <cell r="B382" t="str">
            <v>Накнада нужних трошкова за издавање копије докумената на којима се налазе информације од јавног значаја</v>
          </cell>
        </row>
        <row r="383">
          <cell r="A383">
            <v>742329</v>
          </cell>
          <cell r="B383" t="str">
            <v>Такса за вршење техничког надзора бродова унутрашње пловидбе</v>
          </cell>
        </row>
        <row r="384">
          <cell r="A384">
            <v>742331</v>
          </cell>
          <cell r="B384" t="str">
            <v>Приходи које својом делатношћу остваре органи АП Војводина</v>
          </cell>
        </row>
        <row r="385">
          <cell r="A385">
            <v>742341</v>
          </cell>
          <cell r="B385" t="str">
            <v xml:space="preserve">Приходи које својом делатношћу остваре органи и организације градова_x000D_
</v>
          </cell>
        </row>
        <row r="386">
          <cell r="A386">
            <v>742351</v>
          </cell>
          <cell r="B386" t="str">
            <v xml:space="preserve">Приходи које својом делатношћу остваре органи и организације општина_x000D_
</v>
          </cell>
        </row>
        <row r="387">
          <cell r="A387">
            <v>742362</v>
          </cell>
          <cell r="B387" t="str">
            <v>Приходи Републичког фонда за здравствено осигурање од средстава за издавање здравствених картица</v>
          </cell>
        </row>
        <row r="388">
          <cell r="A388">
            <v>743121</v>
          </cell>
          <cell r="B388" t="str">
            <v>Приходи од новчаних казни за кривична дела</v>
          </cell>
        </row>
        <row r="389">
          <cell r="A389">
            <v>743122</v>
          </cell>
          <cell r="B389" t="str">
            <v>Трошкови кривичног поступка и паушал код судова</v>
          </cell>
        </row>
        <row r="390">
          <cell r="A390">
            <v>743123</v>
          </cell>
          <cell r="B390" t="str">
            <v xml:space="preserve">Приходи од новчаних казни које Повереник за информације од јавног значаја и заштиту података о личности изриче органима јавне власти у поступку административног извршења својих решења_x000D_
</v>
          </cell>
        </row>
        <row r="391">
          <cell r="A391">
            <v>743124</v>
          </cell>
          <cell r="B391" t="str">
            <v xml:space="preserve">Приходи од новчаних казни за кривична дела којима је нанета штета шумама_x000D_
</v>
          </cell>
        </row>
        <row r="392">
          <cell r="A392">
            <v>743221</v>
          </cell>
          <cell r="B392" t="str">
            <v>Приходи од новчаних казни за привредне преступе</v>
          </cell>
        </row>
        <row r="393">
          <cell r="A393">
            <v>743223</v>
          </cell>
          <cell r="B393" t="str">
            <v>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приходи од новчаних казни за привредне преступе или прекршаје установ</v>
          </cell>
        </row>
        <row r="394">
          <cell r="A394">
            <v>743224</v>
          </cell>
          <cell r="B394" t="str">
            <v>Новчани износ мере заштите конкуренције</v>
          </cell>
        </row>
        <row r="395">
          <cell r="A395">
            <v>743225</v>
          </cell>
          <cell r="B395" t="str">
            <v>Приходи од новчаних казни за привредне преступе или прекршаје установљене прописима о јавним набавкама</v>
          </cell>
        </row>
        <row r="396">
          <cell r="A396">
            <v>743321</v>
          </cell>
          <cell r="B396" t="str">
            <v>Приходи од новчаних казни за прекршаје</v>
          </cell>
        </row>
        <row r="397">
          <cell r="A397">
            <v>743322</v>
          </cell>
          <cell r="B397" t="str">
            <v>Приходи од новчаних казни за прекршаје у области рада (по пријавама инспекције рада)</v>
          </cell>
        </row>
        <row r="398">
          <cell r="A398">
            <v>743323</v>
          </cell>
          <cell r="B398" t="str">
            <v>Приходи од новчаних казни за прекршаје које изриче инспекција рада (мандатне казне)</v>
          </cell>
        </row>
        <row r="399">
          <cell r="A399">
            <v>743324</v>
          </cell>
          <cell r="B399" t="str">
            <v>Приходи од новчаних казни за прекршаје и привредне преступе предвиђене прописима о безбедности саобраћаја на путевима</v>
          </cell>
        </row>
        <row r="400">
          <cell r="A400">
            <v>743326</v>
          </cell>
          <cell r="B400" t="str">
            <v>Приходи од новчаних казни за прекршаје које изричу републички инспекцијски органи</v>
          </cell>
        </row>
        <row r="401">
          <cell r="A401">
            <v>743327</v>
          </cell>
          <cell r="B401" t="str">
            <v>Приходи од новчаних казни за прекршаје установљене прописима о здравственој заштити животиња</v>
          </cell>
        </row>
        <row r="402">
          <cell r="A402">
            <v>743328</v>
          </cell>
          <cell r="B402" t="str">
            <v>Приходи од новчаних казни за прекршаје које изриче републички орган управе надлежан за послове јавних прихода</v>
          </cell>
        </row>
        <row r="403">
          <cell r="A403">
            <v>743329</v>
          </cell>
          <cell r="B403" t="str">
            <v>Приходи од новчаних казни за прекршаје предвиђене Законом о ванредним ситуацијама и законима који уређују област заштите од пожара, експлозивних и опасних материја</v>
          </cell>
        </row>
        <row r="404">
          <cell r="A404">
            <v>743331</v>
          </cell>
          <cell r="B404" t="str">
            <v xml:space="preserve">Приходи од новчаних казни за прекршаје у корист нивоа АП Војводина_x000D_
</v>
          </cell>
        </row>
        <row r="405">
          <cell r="A405">
            <v>743341</v>
          </cell>
          <cell r="B405" t="str">
            <v>Приходи од новчаних казни изречених у прекршајном поступку за прекршаје прописане актом скупштине града, као и одузета имовинска корист у том поступку</v>
          </cell>
        </row>
        <row r="406">
          <cell r="A406">
            <v>743342</v>
          </cell>
          <cell r="B406" t="str">
            <v>Приходи од новчаних казни за прекршаје по прекршајном налогу и казни изречених у управном поступку у корист нивоа градова</v>
          </cell>
        </row>
        <row r="407">
          <cell r="A407">
            <v>743343</v>
          </cell>
          <cell r="B407" t="str">
            <v xml:space="preserve">Приходи од новчаних казни за прекршаје које изриче градски орган управе надлежан за изворне јавне приходе_x000D_
</v>
          </cell>
        </row>
        <row r="408">
          <cell r="A408">
            <v>743351</v>
          </cell>
          <cell r="B408" t="str">
            <v>Приходи од новчаних казни изречених у прекршајном поступку за прекршаје прописане актом скупштине општине, као и одузета имовинска корист у том поступку</v>
          </cell>
        </row>
        <row r="409">
          <cell r="A409">
            <v>743353</v>
          </cell>
          <cell r="B409" t="str">
            <v>Приходи од новчаних казни за прекршаје по прекршајном налогу и казни изречених у управном поступку у корист нивоа општина</v>
          </cell>
        </row>
        <row r="410">
          <cell r="A410">
            <v>743354</v>
          </cell>
          <cell r="B410" t="str">
            <v xml:space="preserve">Приходи од новчаних казни за прекршаје које изриче општински орган управе надлежан за изворне јавне приходе_x000D_
</v>
          </cell>
        </row>
        <row r="411">
          <cell r="A411">
            <v>743421</v>
          </cell>
          <cell r="B411" t="str">
            <v>Приходи од пенала у корист нивоа Републике</v>
          </cell>
        </row>
        <row r="412">
          <cell r="A412">
            <v>743422</v>
          </cell>
          <cell r="B412" t="str">
            <v>Приходи од пенала у корист Буџетског фонда за професионалну рехабилитацију и подстицање запошљавања особа са инвалидитетом</v>
          </cell>
        </row>
        <row r="413">
          <cell r="A413">
            <v>743441</v>
          </cell>
          <cell r="B413" t="str">
            <v>Приходи од пенала у корист нивоа градова</v>
          </cell>
        </row>
        <row r="414">
          <cell r="A414">
            <v>743521</v>
          </cell>
          <cell r="B414" t="str">
            <v>Одузета имовинска корист и средства добијена продајом одузетих предмета у прекршајном, кривичном и другом поступку</v>
          </cell>
        </row>
        <row r="415">
          <cell r="A415">
            <v>743522</v>
          </cell>
          <cell r="B415" t="str">
            <v>Средства од продаје одузете робе, наплаћених трошкова за утврђивање услова за обављање делатности и од мандатних казни које изричу тржишни инспектори</v>
          </cell>
        </row>
        <row r="416">
          <cell r="A416">
            <v>743523</v>
          </cell>
          <cell r="B416" t="str">
            <v>Новчана казна за царинске преступе и средства остварена од продаје одузете робе</v>
          </cell>
        </row>
        <row r="417">
          <cell r="A417">
            <v>743524</v>
          </cell>
          <cell r="B417" t="str">
            <v>Средства од продаје одузете робе у пореском поступку</v>
          </cell>
        </row>
        <row r="418">
          <cell r="A418">
            <v>743525</v>
          </cell>
          <cell r="B418" t="str">
            <v>Новчана средства добијена продајом трајно одузете имовине</v>
          </cell>
        </row>
        <row r="419">
          <cell r="A419">
            <v>743526</v>
          </cell>
          <cell r="B419" t="str">
            <v xml:space="preserve">Одузета имовинска корист и средства добијена продајом у поступцима за утврђивање одговорности за кажњива дела из члана 82. став 2. тачка 1) Закона о шумама_x000D_
</v>
          </cell>
        </row>
        <row r="420">
          <cell r="A420">
            <v>743921</v>
          </cell>
          <cell r="B420" t="str">
            <v>Трошкови принудне наплате јавних прихода</v>
          </cell>
        </row>
        <row r="421">
          <cell r="A421">
            <v>743922</v>
          </cell>
          <cell r="B421" t="str">
            <v xml:space="preserve">Трошкови поступка пред органима за прекршаје_x000D_
</v>
          </cell>
        </row>
        <row r="422">
          <cell r="A422">
            <v>743923</v>
          </cell>
          <cell r="B422" t="str">
            <v>Увећање пореског дуга у поступку принудне наплате</v>
          </cell>
        </row>
        <row r="423">
          <cell r="A423">
            <v>743924</v>
          </cell>
          <cell r="B423" t="str">
            <v xml:space="preserve">Увећање пореског дуга у поступку принудне наплате, који је правна последица принудне наплате изворних прихода јединица локалне самоуправе_x000D_
</v>
          </cell>
        </row>
        <row r="424">
          <cell r="A424">
            <v>743925</v>
          </cell>
          <cell r="B424" t="str">
            <v>Приходи од примене начела опортунитета наплате у кривичном поступку</v>
          </cell>
        </row>
        <row r="425">
          <cell r="A425">
            <v>743926</v>
          </cell>
          <cell r="B425" t="str">
            <v xml:space="preserve">Приходи по прекршајним налозима које издаје републички орган управе надлежан за послове јавних прихода_x000D_
</v>
          </cell>
        </row>
        <row r="426">
          <cell r="A426">
            <v>743929</v>
          </cell>
          <cell r="B426" t="str">
            <v>Остале новчане казне, пенали и приходи од одузете имовинске користи у корист нивоа Републике</v>
          </cell>
        </row>
        <row r="427">
          <cell r="A427">
            <v>743951</v>
          </cell>
          <cell r="B427" t="str">
            <v>Трошкови принудне наплате изворних јавних прихода општина и градова</v>
          </cell>
        </row>
        <row r="428">
          <cell r="A428">
            <v>744121</v>
          </cell>
          <cell r="B428" t="str">
            <v>Текући добровољни трансфери од физичких и правних лица у корист нивоа Републике</v>
          </cell>
        </row>
        <row r="429">
          <cell r="A429">
            <v>744141</v>
          </cell>
          <cell r="B429" t="str">
            <v>Текући добровољни трансфери од физичких и правних лица у корист нивоа градова</v>
          </cell>
        </row>
        <row r="430">
          <cell r="A430">
            <v>744142</v>
          </cell>
          <cell r="B430" t="str">
            <v>Текући добровољни трансфери за одлагање кривичног гоњења у корист нивоа градова</v>
          </cell>
        </row>
        <row r="431">
          <cell r="A431">
            <v>744151</v>
          </cell>
          <cell r="B431" t="str">
            <v>Текући добровољни трансфери од физичких и правних лица у корист нивоа општина</v>
          </cell>
        </row>
        <row r="432">
          <cell r="A432">
            <v>744131</v>
          </cell>
          <cell r="B432" t="str">
            <v>Текући добровољни трансфери од физичких и правних лица у корист нивоа АП Војводина</v>
          </cell>
        </row>
        <row r="433">
          <cell r="A433">
            <v>744241</v>
          </cell>
          <cell r="B433" t="str">
            <v>Капитални добровољни трансфери од физичких и правних лица у корист нивоа градова</v>
          </cell>
        </row>
        <row r="434">
          <cell r="A434">
            <v>744251</v>
          </cell>
          <cell r="B434" t="str">
            <v>Капитални добровољни трансфери од физичких и правних лица у корист нивоа општина</v>
          </cell>
        </row>
        <row r="435">
          <cell r="A435">
            <v>744221</v>
          </cell>
          <cell r="B435" t="str">
            <v>Капитални добровољни трансфери од физичких и правних лица у корист нивоа Републике</v>
          </cell>
        </row>
        <row r="436">
          <cell r="A436">
            <v>745111</v>
          </cell>
          <cell r="B436" t="str">
            <v>Средства по основу разлике за уплату нето прихода запосленог код исплатиоца прихода у јавном сектору</v>
          </cell>
        </row>
        <row r="437">
          <cell r="A437">
            <v>745112</v>
          </cell>
          <cell r="B437" t="str">
            <v xml:space="preserve">Средства по основу разлике за уплату нето прихода запосленог код свих исплатилаца прихода у јавном сектору, на основу решења Пореске управе_x000D_
</v>
          </cell>
        </row>
        <row r="438">
          <cell r="A438">
            <v>745113</v>
          </cell>
          <cell r="B438" t="str">
            <v xml:space="preserve">Средства по основу Закона о привременом уређивању основица за обрачун и исплату плата, односно зарада и других сталних примања код корисника јавних средстава_x000D_
</v>
          </cell>
        </row>
        <row r="439">
          <cell r="A439">
            <v>745121</v>
          </cell>
          <cell r="B439" t="str">
            <v>Укинути приходи буџета Републике</v>
          </cell>
        </row>
        <row r="440">
          <cell r="A440">
            <v>745122</v>
          </cell>
          <cell r="B440" t="str">
            <v>Закупнина за стан у државној својини</v>
          </cell>
        </row>
        <row r="441">
          <cell r="A441">
            <v>745123</v>
          </cell>
          <cell r="B441" t="str">
            <v>Део добити јавног предузећа, према одлуци управног одбора јавног предузећа</v>
          </cell>
        </row>
        <row r="442">
          <cell r="A442">
            <v>745124</v>
          </cell>
          <cell r="B442" t="str">
            <v>Уплата средстава по основу више обрачунатих зарада према Закону о утврђивању максималне зараде у јавном сектору у корист буџета Републике Србије</v>
          </cell>
        </row>
        <row r="443">
          <cell r="A443">
            <v>745125</v>
          </cell>
          <cell r="B443" t="str">
            <v>Приходи од Агенције за осигурање депозита по основу наплаћених потраживања</v>
          </cell>
        </row>
        <row r="444">
          <cell r="A444">
            <v>745126</v>
          </cell>
          <cell r="B444" t="str">
            <v xml:space="preserve">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организацији_x000D_
</v>
          </cell>
        </row>
        <row r="445">
          <cell r="A445">
            <v>745127</v>
          </cell>
          <cell r="B445" t="str">
            <v>Приходи од преузетих потраживања из стечајне масе од банака над којима је завршен стечајни поступак</v>
          </cell>
        </row>
        <row r="446">
          <cell r="A446">
            <v>745128</v>
          </cell>
          <cell r="B446" t="str">
            <v>Остали приходи буџета Републике</v>
          </cell>
        </row>
        <row r="447">
          <cell r="A447">
            <v>745131</v>
          </cell>
          <cell r="B447" t="str">
            <v>Мешовити и неодређени приходи у корист нивоа АП Војводина</v>
          </cell>
        </row>
        <row r="448">
          <cell r="A448">
            <v>745135</v>
          </cell>
          <cell r="B448" t="str">
            <v xml:space="preserve">Део добити јавног предузећа, према одлуци управног одбора јавног предузећа, у корист нивоа АП Војводина_x000D_
</v>
          </cell>
        </row>
        <row r="449">
          <cell r="A449">
            <v>745139</v>
          </cell>
          <cell r="B449" t="str">
            <v xml:space="preserve">Приходи АП Војводина од Агенције за осигурање депозита по основу наплаћених потраживања_x000D_
</v>
          </cell>
        </row>
        <row r="450">
          <cell r="A450">
            <v>745141</v>
          </cell>
          <cell r="B450" t="str">
            <v>Остали приходи у корист нивоа градова</v>
          </cell>
        </row>
        <row r="451">
          <cell r="A451">
            <v>745142</v>
          </cell>
          <cell r="B451" t="str">
            <v xml:space="preserve">Закупнина за стан у државној својини у корист нивоа градова_x000D_
</v>
          </cell>
        </row>
        <row r="452">
          <cell r="A452">
            <v>745143</v>
          </cell>
          <cell r="B452" t="str">
            <v xml:space="preserve">Део добити јавног предузећа, према одлуци управног одбора јавног предузећа, у корист нивоа градова_x000D_
</v>
          </cell>
        </row>
        <row r="453">
          <cell r="A453">
            <v>745144</v>
          </cell>
          <cell r="B453" t="str">
            <v>Закупнина за стан у градској својини у корист нивоа градова</v>
          </cell>
        </row>
        <row r="454">
          <cell r="A454">
            <v>745151</v>
          </cell>
          <cell r="B454" t="str">
            <v>Остали приходи у корист нивоа општина</v>
          </cell>
        </row>
        <row r="455">
          <cell r="A455">
            <v>745152</v>
          </cell>
          <cell r="B455" t="str">
            <v>Закупнина за стан у државној својини у корист нивоа општина</v>
          </cell>
        </row>
        <row r="456">
          <cell r="A456">
            <v>745153</v>
          </cell>
          <cell r="B456" t="str">
            <v xml:space="preserve">Део добити јавног предузећа, према одлуци управног одбора јавног предузећа, у корист нивоа општина_x000D_
</v>
          </cell>
        </row>
        <row r="457">
          <cell r="A457">
            <v>745154</v>
          </cell>
          <cell r="B457" t="str">
            <v xml:space="preserve">Закупнина за стан у општинској својини у корист нивоа општина_x000D_
</v>
          </cell>
        </row>
        <row r="458">
          <cell r="A458">
            <v>745155</v>
          </cell>
          <cell r="B458" t="str">
            <v xml:space="preserve">Уплата средстава по основу више обрачунатих зарада према Закону о утврђивању максималне зараде у јавном сектору у корист буџета општине_x000D_
</v>
          </cell>
        </row>
        <row r="459">
          <cell r="A459">
            <v>745161</v>
          </cell>
          <cell r="B459" t="str">
            <v xml:space="preserve">Мешовити и неодређени приходи у корист Републичког фонда за здравствено осигурање_x000D_
</v>
          </cell>
        </row>
        <row r="460">
          <cell r="A460">
            <v>745162</v>
          </cell>
          <cell r="B460" t="str">
            <v xml:space="preserve">Мешовити и неодређени приходи у корист Републичког фонда за ПИО_x000D_
</v>
          </cell>
        </row>
        <row r="461">
          <cell r="A461">
            <v>745166</v>
          </cell>
          <cell r="B461" t="str">
            <v>Средства од 5% бруто премије осигурања од аутоодговорности</v>
          </cell>
        </row>
        <row r="462">
          <cell r="A462">
            <v>772111</v>
          </cell>
          <cell r="B462" t="str">
            <v xml:space="preserve">Меморандумске ставке за рефундацију расхода буџета Републике из претходне године_x000D_
</v>
          </cell>
        </row>
        <row r="463">
          <cell r="A463">
            <v>772112</v>
          </cell>
          <cell r="B463" t="str">
            <v xml:space="preserve">Меморандумске ставке за рефундацију расхода буџета АП Војводина из претходне године_x000D_
</v>
          </cell>
        </row>
        <row r="464">
          <cell r="A464">
            <v>772113</v>
          </cell>
          <cell r="B464" t="str">
            <v>Меморандумске ставке за рефундацију расхода буџета града из претходне године</v>
          </cell>
        </row>
        <row r="465">
          <cell r="A465">
            <v>772114</v>
          </cell>
          <cell r="B465" t="str">
            <v>Меморандумске ставке за рефундацију расхода буџета општине из претходне године</v>
          </cell>
        </row>
        <row r="466">
          <cell r="A466">
            <v>772121</v>
          </cell>
          <cell r="B466" t="str">
            <v xml:space="preserve">Меморандумске ставке за рефундацију расхода буџета Републике из претходне године за финансиране пројекте из ЕУ_x000D_
</v>
          </cell>
        </row>
        <row r="467">
          <cell r="A467">
            <v>772125</v>
          </cell>
          <cell r="B467" t="str">
            <v xml:space="preserve">Меморандумске ставке за рефундацију расхода буџета општине из претходне године за финансиране пројекте из ЕУ_x000D_
</v>
          </cell>
        </row>
        <row r="468">
          <cell r="A468">
            <v>772124</v>
          </cell>
          <cell r="B468" t="str">
            <v xml:space="preserve">Меморандумске ставке за рефундацију расхода буџета града из претходне године за финансиране пројекте из ЕУ_x000D_
</v>
          </cell>
        </row>
        <row r="469">
          <cell r="A469">
            <v>781311</v>
          </cell>
          <cell r="B469" t="str">
            <v xml:space="preserve">Допринос за здравствено осигурање незапослених лица који плаћа Национална служба за запошљавање_x000D_
</v>
          </cell>
        </row>
        <row r="470">
          <cell r="A470">
            <v>781312</v>
          </cell>
          <cell r="B470" t="str">
            <v xml:space="preserve">Допринос за здравствено осигурање корисника пензија и корисника других новчаних накнада који плаћа Републички фонд за ПИО запослених_x000D_
</v>
          </cell>
        </row>
        <row r="471">
          <cell r="A471">
            <v>781313</v>
          </cell>
          <cell r="B471" t="str">
            <v xml:space="preserve">Трансфери од Републичког фонда за ПИО пољопривредника у корист Републичког фонда за здравствено осигурање_x000D_
</v>
          </cell>
        </row>
        <row r="472">
          <cell r="A472">
            <v>781314</v>
          </cell>
          <cell r="B472" t="str">
            <v xml:space="preserve">Трансфери од Републичког фонда за ПИО самосталних делатности у корист Републичког фонда за здравствено осигурање_x000D_
</v>
          </cell>
        </row>
        <row r="473">
          <cell r="A473">
            <v>781315</v>
          </cell>
          <cell r="B473" t="str">
            <v xml:space="preserve">Допринос за здравствено осигурање корисника новчаних накнада из члана 224. Закона о пензијском и инвалидском осигурању_x000D_
</v>
          </cell>
        </row>
        <row r="474">
          <cell r="A474">
            <v>781316</v>
          </cell>
          <cell r="B474" t="str">
            <v xml:space="preserve">Допринос за здравствено осигурање за лица која остварују накнаду зараде за време привремене спречености за рад (боловање) по прописима о здравственом осигурању, који плаћа Републички фонд за здравствено осигурање_x000D_
</v>
          </cell>
        </row>
        <row r="475">
          <cell r="A475">
            <v>781317</v>
          </cell>
          <cell r="B475" t="str">
            <v xml:space="preserve">Допринос за здравствено осигурање који плаћа Национална служба за запошљавање по члану 45. Закона о доприносима за обавезно социјално осигурање_x000D_
</v>
          </cell>
        </row>
        <row r="476">
          <cell r="A476">
            <v>781318</v>
          </cell>
          <cell r="B476" t="str">
            <v xml:space="preserve">Допринос за здравствено осигурање корисника војне пензије који плаћа Републички фонд за ПИО војних осигураника_x000D_
</v>
          </cell>
        </row>
        <row r="477">
          <cell r="A477">
            <v>781321</v>
          </cell>
          <cell r="B477" t="str">
            <v xml:space="preserve">Допринос за пензијско и инвалидско осигурање незапослених који уплаћује Национална служба за запошљавање_x000D_
</v>
          </cell>
        </row>
        <row r="478">
          <cell r="A478">
            <v>781322</v>
          </cell>
          <cell r="B478" t="str">
            <v xml:space="preserve">Допринос за пензијско и инвалидско осигурање запослених који примају накнаду за време привремене спречености за рад (боловање) по прописима о здравственом осигурању, који уплаћује Републички фонд за здравствено осигурање_x000D_
</v>
          </cell>
        </row>
        <row r="479">
          <cell r="A479">
            <v>781323</v>
          </cell>
          <cell r="B479" t="str">
            <v xml:space="preserve">Допринос за пензијско и инвалидско осигурање који плаћа Национална служба за запошљавање по члану 45. Закона о доприносима за обавезно социјално осигурање_x000D_
</v>
          </cell>
        </row>
        <row r="480">
          <cell r="A480">
            <v>781324</v>
          </cell>
          <cell r="B480" t="str">
            <v xml:space="preserve">Допринос за пензијско и инвалидско осигурање војних осигураника који примају накнаду за време привремене спречености за рад (боловање)_x000D_
</v>
          </cell>
        </row>
        <row r="481">
          <cell r="A481">
            <v>781342</v>
          </cell>
          <cell r="B481" t="str">
            <v>Допринос за пензијско и инвалидско осигурање за физичка лица која, у складу са законом самостално обављају привредну и другу делатност као основно занимање док примају накнаду за време привремене спречености за рад (боловање) по прописима о здрав</v>
          </cell>
        </row>
        <row r="482">
          <cell r="A482">
            <v>781351</v>
          </cell>
          <cell r="B482" t="str">
            <v xml:space="preserve">Трансфери од организација за обавезно социјално осигурање у корист Националне службе за запошљавање_x000D_
</v>
          </cell>
        </row>
        <row r="483">
          <cell r="A483">
            <v>781352</v>
          </cell>
          <cell r="B483" t="str">
            <v xml:space="preserve">Допринос за случај незапослености који плаћа Национална служба за запошљавање по члану 45. Закона о доприносима за обавезно социјално осигурање_x000D_
</v>
          </cell>
        </row>
        <row r="484">
          <cell r="A484">
            <v>781331</v>
          </cell>
          <cell r="B484" t="str">
            <v xml:space="preserve">Трансфери од организација за обавезно социјално осигурање у корист Републичког фонда за ПИО пољопривредника_x000D_
</v>
          </cell>
        </row>
        <row r="485">
          <cell r="A485">
            <v>781361</v>
          </cell>
          <cell r="B485" t="str">
            <v xml:space="preserve">Трансфери од организација за обавезно социјално осигурање у корист Фонда за социјално осигурање војних осигураника_x000D_
</v>
          </cell>
        </row>
        <row r="486">
          <cell r="A486">
            <v>811121</v>
          </cell>
          <cell r="B486" t="str">
            <v>Примања од продаје непокретности у државној својини, осим непокретности које користе органи АП</v>
          </cell>
        </row>
        <row r="487">
          <cell r="A487">
            <v>811122</v>
          </cell>
          <cell r="B487" t="str">
            <v>Примања од откупа станова у државној својини</v>
          </cell>
        </row>
        <row r="488">
          <cell r="A488">
            <v>811123</v>
          </cell>
          <cell r="B488" t="str">
            <v>Примања од продаје непокретности Војске Србије</v>
          </cell>
        </row>
        <row r="489">
          <cell r="A489">
            <v>811124</v>
          </cell>
          <cell r="B489" t="str">
            <v>Примања од продаје станова у државној својини које користе државни органи и организације</v>
          </cell>
        </row>
        <row r="490">
          <cell r="A490">
            <v>811125</v>
          </cell>
          <cell r="B490" t="str">
            <v xml:space="preserve">Примања остварена по основу продаје станова намењених за решавање стамбених потреба избеглица_x000D_
</v>
          </cell>
        </row>
        <row r="491">
          <cell r="A491">
            <v>811126</v>
          </cell>
          <cell r="B491" t="str">
            <v>Примања од откупа станова и гаража које користи Министарство одбране</v>
          </cell>
        </row>
        <row r="492">
          <cell r="A492">
            <v>811141</v>
          </cell>
          <cell r="B492" t="str">
            <v>Примања од продаје непокретности у корист нивоа градова</v>
          </cell>
        </row>
        <row r="493">
          <cell r="A493">
            <v>811142</v>
          </cell>
          <cell r="B493" t="str">
            <v>Примања од продаје станова у корист нивоа градова</v>
          </cell>
        </row>
        <row r="494">
          <cell r="A494">
            <v>811143</v>
          </cell>
          <cell r="B494" t="str">
            <v>Примања од отплате станова у корист нивоа градова</v>
          </cell>
        </row>
        <row r="495">
          <cell r="A495">
            <v>811144</v>
          </cell>
          <cell r="B495" t="str">
            <v>Примања по основу обавеза за социјално становање у корист нивоа градова</v>
          </cell>
        </row>
        <row r="496">
          <cell r="A496">
            <v>811151</v>
          </cell>
          <cell r="B496" t="str">
            <v>Примања од продаје непокретности у корист нивоа општина</v>
          </cell>
        </row>
        <row r="497">
          <cell r="A497">
            <v>811152</v>
          </cell>
          <cell r="B497" t="str">
            <v>Примања од продаје станова у корист нивоа општина</v>
          </cell>
        </row>
        <row r="498">
          <cell r="A498">
            <v>811153</v>
          </cell>
          <cell r="B498" t="str">
            <v>Примања од отплате станова у корист нивоа општина</v>
          </cell>
        </row>
        <row r="499">
          <cell r="A499">
            <v>812121</v>
          </cell>
          <cell r="B499" t="str">
            <v>Примања од продаје покретних ствари у корист нивоа Републике</v>
          </cell>
        </row>
        <row r="500">
          <cell r="A500">
            <v>812122</v>
          </cell>
          <cell r="B500" t="str">
            <v>Примања од продаје покретних ствари које користи Министарство одбране и Војска Србије</v>
          </cell>
        </row>
        <row r="501">
          <cell r="A501">
            <v>812131</v>
          </cell>
          <cell r="B501" t="str">
            <v>Примања од продаје покретних ствари у корист нивоа АП Војводина</v>
          </cell>
        </row>
        <row r="502">
          <cell r="A502">
            <v>812141</v>
          </cell>
          <cell r="B502" t="str">
            <v>Примања од продаје покретних ствари у корист нивоа градова</v>
          </cell>
        </row>
        <row r="503">
          <cell r="A503">
            <v>812151</v>
          </cell>
          <cell r="B503" t="str">
            <v>Примања од продаје покретних ствари у корист нивоа општина</v>
          </cell>
        </row>
        <row r="504">
          <cell r="A504">
            <v>813141</v>
          </cell>
          <cell r="B504" t="str">
            <v>Примања од продаје осталих основних средстава у корист нивоа градова</v>
          </cell>
        </row>
        <row r="505">
          <cell r="A505">
            <v>813151</v>
          </cell>
          <cell r="B505" t="str">
            <v>Примања од продаје осталих основних средстава у корист нивоа општина</v>
          </cell>
        </row>
        <row r="506">
          <cell r="A506">
            <v>813121</v>
          </cell>
          <cell r="B506" t="str">
            <v>Примања од продаје осталих основних средстава у корист нивоа Републике</v>
          </cell>
        </row>
        <row r="507">
          <cell r="A507">
            <v>821121</v>
          </cell>
          <cell r="B507" t="str">
            <v>Примања од продаје робних резерви у корист буџета Републике</v>
          </cell>
        </row>
        <row r="508">
          <cell r="A508">
            <v>821141</v>
          </cell>
          <cell r="B508" t="str">
            <v>Примања од продаје робних резерви у корист нивоа градова</v>
          </cell>
        </row>
        <row r="509">
          <cell r="A509">
            <v>822151</v>
          </cell>
          <cell r="B509" t="str">
            <v>Примања од продаје залиха производње у корист нивоа општина</v>
          </cell>
        </row>
        <row r="510">
          <cell r="A510">
            <v>822141</v>
          </cell>
          <cell r="B510" t="str">
            <v>Примања од продаје залиха производње у корист нивоа градова</v>
          </cell>
        </row>
        <row r="511">
          <cell r="A511">
            <v>823151</v>
          </cell>
          <cell r="B511" t="str">
            <v>Примања од продаје робе за даљу продају у корист нивоа општина</v>
          </cell>
        </row>
        <row r="512">
          <cell r="A512">
            <v>823141</v>
          </cell>
          <cell r="B512" t="str">
            <v>Примања од продаје робе за даљу продају у корист нивоа градова</v>
          </cell>
        </row>
        <row r="513">
          <cell r="A513">
            <v>841121</v>
          </cell>
          <cell r="B513" t="str">
            <v>Примања од продаје земљишта у корист нивоа Републике</v>
          </cell>
        </row>
        <row r="514">
          <cell r="A514">
            <v>841141</v>
          </cell>
          <cell r="B514" t="str">
            <v>Примања од продаје земљишта у корист нивоа градова</v>
          </cell>
        </row>
        <row r="515">
          <cell r="A515">
            <v>841151</v>
          </cell>
          <cell r="B515" t="str">
            <v>Примања од продаје земљишта у корист нивоа општина</v>
          </cell>
        </row>
        <row r="516">
          <cell r="A516">
            <v>911121</v>
          </cell>
          <cell r="B516" t="str">
            <v>Примања од емитовања домаћих хартија од вредности, изузев акција, у корист нивоа  Републике</v>
          </cell>
        </row>
        <row r="517">
          <cell r="A517">
            <v>911441</v>
          </cell>
          <cell r="B517" t="str">
            <v>Примања од задуживања од пословних банака у земљи у корист нивоа градова</v>
          </cell>
        </row>
        <row r="518">
          <cell r="A518">
            <v>911451</v>
          </cell>
          <cell r="B518" t="str">
            <v>Примања од задуживања од пословних банака у земљи у корист нивоа општина</v>
          </cell>
        </row>
        <row r="519">
          <cell r="A519">
            <v>911431</v>
          </cell>
          <cell r="B519" t="str">
            <v xml:space="preserve">Примања од задуживања од пословних банака у земљи у корист нивоа АП Војводина_x000D_
</v>
          </cell>
        </row>
        <row r="520">
          <cell r="A520">
            <v>911541</v>
          </cell>
          <cell r="B520" t="str">
            <v>Примања од задуживања од осталих поверилаца у земљи у корист нивоа градова</v>
          </cell>
        </row>
        <row r="521">
          <cell r="A521">
            <v>911551</v>
          </cell>
          <cell r="B521" t="str">
            <v>Примања од задуживања од осталих поверилаца у земљи у корист нивоа општина</v>
          </cell>
        </row>
        <row r="522">
          <cell r="A522">
            <v>911851</v>
          </cell>
          <cell r="B522" t="str">
            <v>Примања од домаћих меница у корист нивоа општина</v>
          </cell>
        </row>
        <row r="523">
          <cell r="A523">
            <v>912341</v>
          </cell>
          <cell r="B523" t="str">
            <v xml:space="preserve">Примања од задуживања од мултилатералних институција у корист нивоа градова_x000D_
</v>
          </cell>
        </row>
        <row r="524">
          <cell r="A524">
            <v>912321</v>
          </cell>
          <cell r="B524" t="str">
            <v xml:space="preserve">Примања од задуживања од мултилатералних институција у корист нивоа Републике_x000D_
</v>
          </cell>
        </row>
        <row r="525">
          <cell r="A525">
            <v>912421</v>
          </cell>
          <cell r="B525" t="str">
            <v xml:space="preserve">Примања од задуживања од иностраних пословних банака у корист нивоа Републике_x000D_
</v>
          </cell>
        </row>
        <row r="526">
          <cell r="A526">
            <v>912221</v>
          </cell>
          <cell r="B526" t="str">
            <v xml:space="preserve">Примања од задуживања од иностраних држава у корист нивоа Републике_x000D_
</v>
          </cell>
        </row>
        <row r="527">
          <cell r="A527">
            <v>921121</v>
          </cell>
          <cell r="B527" t="str">
            <v>Примања од продаје домаћих хартија од вредности, изузев акција, у корист нивоа Републике</v>
          </cell>
        </row>
        <row r="528">
          <cell r="A528">
            <v>921541</v>
          </cell>
          <cell r="B528" t="str">
            <v>Примања од отплате кредита датих домаћим јавним нефинансијским институцијама у корист нивоа градова</v>
          </cell>
        </row>
        <row r="529">
          <cell r="A529">
            <v>921551</v>
          </cell>
          <cell r="B529" t="str">
            <v>Примања од отплате кредита датих домаћим јавним нефинансијским институцијама у корист нивоа општина</v>
          </cell>
        </row>
        <row r="530">
          <cell r="A530">
            <v>921521</v>
          </cell>
          <cell r="B530" t="str">
            <v>Примања од отплате кредита датих домаћим јавним нефинансијским институцијама у корист нивоа Републике</v>
          </cell>
        </row>
        <row r="531">
          <cell r="A531">
            <v>921621</v>
          </cell>
          <cell r="B531" t="str">
            <v>Примања од отплате кредита датих домаћинствима у земљи у корист нивоа Републике</v>
          </cell>
        </row>
        <row r="532">
          <cell r="A532">
            <v>921631</v>
          </cell>
          <cell r="B532" t="str">
            <v>Примања од отплате кредита датих домаћинствима у земљи у корист нивоа АП Војводина</v>
          </cell>
        </row>
        <row r="533">
          <cell r="A533">
            <v>921641</v>
          </cell>
          <cell r="B533" t="str">
            <v>Примања од отплате кредита датих домаћинствима у земљи у корист нивоа градова</v>
          </cell>
        </row>
        <row r="534">
          <cell r="A534">
            <v>921651</v>
          </cell>
          <cell r="B534" t="str">
            <v>Примања од отплате кредита датих домаћинствима у земљи у корист нивоа општина</v>
          </cell>
        </row>
        <row r="535">
          <cell r="A535">
            <v>921921</v>
          </cell>
          <cell r="B535" t="str">
            <v>Примања од приватизације од продаје акција</v>
          </cell>
        </row>
        <row r="536">
          <cell r="A536">
            <v>921922</v>
          </cell>
          <cell r="B536" t="str">
            <v>Примања од аукцијске приватизације</v>
          </cell>
        </row>
        <row r="537">
          <cell r="A537">
            <v>921923</v>
          </cell>
          <cell r="B537" t="str">
            <v>Примања од продаје капитала у поступку приватизације у корист Буџетског фонда за реституцију</v>
          </cell>
        </row>
        <row r="538">
          <cell r="A538">
            <v>921931</v>
          </cell>
          <cell r="B538" t="str">
            <v>Примања од продаје домаћих акција и осталог капитала у корист нивоа АП Војводина</v>
          </cell>
        </row>
        <row r="539">
          <cell r="A539">
            <v>921941</v>
          </cell>
          <cell r="B539" t="str">
            <v>Примања од продаје домаћих акција и осталог капитала у корист нивоа градова</v>
          </cell>
        </row>
        <row r="540">
          <cell r="A540">
            <v>921951</v>
          </cell>
          <cell r="B540" t="str">
            <v>Примања од продаје домаћих акција и осталог капитала у корист нивоа општина</v>
          </cell>
        </row>
        <row r="541">
          <cell r="A541">
            <v>921962</v>
          </cell>
          <cell r="B541" t="str">
            <v xml:space="preserve">Примања од продаје домаћих акција и осталог капитала у корист Републичког фонда за ПИО </v>
          </cell>
        </row>
        <row r="542">
          <cell r="A542">
            <v>922322</v>
          </cell>
          <cell r="B542" t="str">
            <v xml:space="preserve">Примања од отплате кредита датих за премошћавање финансирања пројеката ЕУ у корист нивоа Републике_x000D_
</v>
          </cell>
        </row>
      </sheetData>
      <sheetData sheetId="1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444.578964930559" createdVersion="6" refreshedVersion="6" minRefreshableVersion="3" recordCount="83">
  <cacheSource type="worksheet">
    <worksheetSource ref="A4:C87" sheet="šifarnik Pg-Pa"/>
  </cacheSource>
  <cacheFields count="3">
    <cacheField name="Program" numFmtId="0">
      <sharedItems containsString="0" containsBlank="1" containsNumber="1" containsInteger="1" minValue="1" maxValue="17" count="18">
        <n v="1"/>
        <m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</sharedItems>
    </cacheField>
    <cacheField name="Назив" numFmtId="0">
      <sharedItems containsBlank="1" count="18">
        <s v="СТАНОВАЊЕ, УРБАНИЗАМ И ПРОСТОРНО ПЛАНИРАЊЕ"/>
        <m/>
        <s v=" КОМУНАЛНЕ ДЕЛАТНОСТИ "/>
        <s v="ЛОКАЛНИ ЕКОНОМСКИ РАЗВОЈ "/>
        <s v="РАЗВОЈ ТУРИЗМА"/>
        <s v="ПОЉОПРИВРЕДА И РУРАЛНИ РАЗВОЈ"/>
        <s v=" ЗАШТИТА ЖИВОТНЕ СРЕДИНЕ"/>
        <s v="ОРГАНИЗАЦИЈА САОБРАЋАЈА И САОБРАЋАЈНА ИНФРАСТРУКТУРА"/>
        <s v="ПРЕДШКОЛСКО ОБРАЗОВАЊЕ И ВАСПИТАЊЕ"/>
        <s v="ОСНОВНО ОБРАЗОВАЊЕ И ВАСПИТАЊЕ"/>
        <s v="СРЕДЊЕ ОБРАЗОВАЊЕ И ВАСПИТАЊЕ"/>
        <s v="СОЦИЈАЛНА И ДЕЧИЈА ЗАШТИТА "/>
        <s v="ЗДРАВСТВЕНА ЗАШТИТА"/>
        <s v="РАЗВОЈ КУЛТУРЕ И ИНФОРМИСАЊА"/>
        <s v="РАЗВОЈ СПОРТА И ОМЛАДИНЕ"/>
        <s v="ОПШТЕ УСЛУГЕ ЛОКАЛНЕ САМОУПРАВЕ"/>
        <s v="ПОЛИТИЧКИ СИСТЕМ ЛОКАЛНЕ САМОУПРАВЕ"/>
        <s v="ЕНЕРГЕТСКА ЕФИКАСНОСТ И ОБНОВЉИВИ ИЗВОРИ ЕНЕРГИЈЕ"/>
      </sharedItems>
    </cacheField>
    <cacheField name="Шифра" numFmtId="0">
      <sharedItems containsBlank="1" count="18">
        <s v="1101"/>
        <m/>
        <s v="1102"/>
        <s v="1501"/>
        <s v="1502"/>
        <s v="0101"/>
        <s v="0401"/>
        <s v="0701"/>
        <s v="2001"/>
        <s v="2002"/>
        <s v="2003"/>
        <s v="0901"/>
        <s v="1801"/>
        <s v="1201"/>
        <s v="1301"/>
        <s v="0602"/>
        <s v="2101"/>
        <s v="05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3444.612818518515" createdVersion="6" refreshedVersion="6" minRefreshableVersion="3" recordCount="83">
  <cacheSource type="worksheet">
    <worksheetSource ref="C4:G87" sheet="šifarnik Pg-Pa"/>
  </cacheSource>
  <cacheFields count="5">
    <cacheField name="Шифра" numFmtId="0">
      <sharedItems containsBlank="1" count="18">
        <s v="1101"/>
        <m/>
        <s v="1102"/>
        <s v="1501"/>
        <s v="1502"/>
        <s v="0101"/>
        <s v="0401"/>
        <s v="0701"/>
        <s v="2001"/>
        <s v="2002"/>
        <s v="2003"/>
        <s v="0901"/>
        <s v="1801"/>
        <s v="1201"/>
        <s v="1301"/>
        <s v="0602"/>
        <s v="2101"/>
        <s v="0501"/>
      </sharedItems>
    </cacheField>
    <cacheField name="Сектор" numFmtId="0">
      <sharedItems containsBlank="1"/>
    </cacheField>
    <cacheField name="Pg-Pa" numFmtId="0">
      <sharedItems containsBlank="1" count="68">
        <s v="1101-0001"/>
        <s v="1101-0002"/>
        <s v="1101-0003"/>
        <s v="1101-0004"/>
        <s v="1101-0005"/>
        <m/>
        <s v="1102-0001"/>
        <s v="1102-0002"/>
        <s v="1102-0003"/>
        <s v="1102-0004"/>
        <s v="1102-0005"/>
        <s v="1102-0006"/>
        <s v="1102-0007"/>
        <s v="1102-0008"/>
        <s v="1501-0001"/>
        <s v="1501-0002"/>
        <s v="1501-0003"/>
        <s v="1502-0001"/>
        <s v="1502-0002"/>
        <s v="0101-0001"/>
        <s v="0101-0002"/>
        <s v="0401-0001"/>
        <s v="0401-0002"/>
        <s v="0401-0003"/>
        <s v="0401-0004"/>
        <s v="0401-0005"/>
        <s v="0401-0006"/>
        <s v="0701-0002"/>
        <s v="0701-0004"/>
        <s v="2001-0001"/>
        <s v="2002-0001"/>
        <s v="2003-0001"/>
        <s v="0901-0001"/>
        <s v="0901-0002"/>
        <s v="0901-0003"/>
        <s v="0901-0004"/>
        <s v="0901-0005"/>
        <s v="0901-0006"/>
        <s v="0901-0007"/>
        <s v="0901-0008"/>
        <s v="1801-0001"/>
        <s v="1801-0002"/>
        <s v="1801-0003"/>
        <s v="1201-0001"/>
        <s v="1201-0002"/>
        <s v="1201-0003"/>
        <s v="1201-0004"/>
        <s v="1201-0005"/>
        <s v="1201-0006"/>
        <s v="1301-0004"/>
        <s v="1301-0002"/>
        <s v="1301-0001"/>
        <s v="1301-0005"/>
        <s v="0602-0001"/>
        <s v="0602-0002"/>
        <s v="0602-0003"/>
        <s v="0602-0004"/>
        <s v="0602-0005"/>
        <s v="0602-0006"/>
        <s v="0602-0007"/>
        <s v="0602-0009"/>
        <s v="0602-0010"/>
        <s v="0602-0011"/>
        <s v="0602-0014"/>
        <s v="2101-0001"/>
        <s v="2101-0002"/>
        <s v="2101-0003"/>
        <s v="0501-0001"/>
      </sharedItems>
    </cacheField>
    <cacheField name="Шифра2" numFmtId="0">
      <sharedItems containsBlank="1"/>
    </cacheField>
    <cacheField name="Назив" numFmtId="0">
      <sharedItems containsBlank="1" count="68">
        <s v="Просторно и урбанистичко планирање "/>
        <s v="Спровођење урбанистичких и просторних планова "/>
        <s v="Управљање грађевинским земљиштем "/>
        <s v="Стамбена подршка"/>
        <s v="Остваривање јавног интереса у одржавању зграда"/>
        <m/>
        <s v="Управљање/одржавање јавним осветљењем"/>
        <s v="Одржавање јавних зелених површина"/>
        <s v="Одржавање чистоће на површинама јавне намене"/>
        <s v="Зоохигијена "/>
        <s v="Уређивање, одржавање и коришћење пијаца"/>
        <s v="Одржавање гробаља и погребне услуге"/>
        <s v="Прозводња и дистрибуције топлотне енергије"/>
        <s v="Управљање и снабдевање водом за пиће"/>
        <s v="Унапређење привредног и инвестиционог амбијента  "/>
        <s v="Мере активне политике запошљавања"/>
        <s v="Подршка економском развоју и промоцији предузетништва"/>
        <s v="Управљање развојем туризма"/>
        <s v="Промоција туристичке понуде"/>
        <s v="Подршка за спровођење пољопривредне политике у локалној заједници "/>
        <s v="Мере подршке руралном развоју"/>
        <s v="Управљање заштитом животне средине "/>
        <s v="Праћење квалитета елемената животне средине  "/>
        <s v="Заштита природе "/>
        <s v="Управљање отпадним водама"/>
        <s v="Управљање комуналним отпадом"/>
        <s v="Управљање осталим врстама отпада"/>
        <s v="Управљање и одржавање саобраћајне инфраструктуре "/>
        <s v="Јавни градски и приградски превоз путника"/>
        <s v="Функционисање и остваривање предшколског васпитања и образовања"/>
        <s v="Функционисање основних школа"/>
        <s v="Функционисање средњих  школа"/>
        <s v="Једнократне помоћи и други облици помоћи"/>
        <s v="Породични и домски смештај, прихватилишта и друге врсте смештаја "/>
        <s v="Дневне услуге у заједници "/>
        <s v="Саветодавно-терапијске и социјално-едукативне услуге "/>
        <s v="Подршка реализацији програма Црвеног крста"/>
        <s v="Подршка деци и породици са децом "/>
        <s v="Подршка рађању и родитељству"/>
        <s v="Подршка особама са инвалидитетом"/>
        <s v="Функционисање установа примарне здравствне заштите"/>
        <s v="Мртвозорство"/>
        <s v="Спровођење активности  из области друштвене бриге за јавно здравље"/>
        <s v="Функционисање локалних установа културе"/>
        <s v="Јачање културне продукције и уметничког стваралаштва "/>
        <s v="Унапређење система очувања и представљања културно-историјског наслеђа"/>
        <s v="Остваривање и унапређивање јавног интереса у области јавног информисања"/>
        <s v="Унапређење јавног информисања на језицима националних мањина"/>
        <s v="Унапређење јавног информисања особа са инвалидитетом"/>
        <s v="Функционисање локалних спортских установа"/>
        <s v="Подршка предшколском и школском спорту"/>
        <s v="Подршка локалним спортским организацијама, удружењима и савезима"/>
        <s v="Спровођење омладинске политике"/>
        <s v="Функционисање локалне самоуправе и градских општина "/>
        <s v="Функционисање месних заједница"/>
        <s v="Сервисирање јавног дуга"/>
        <s v="Општинско/градско правобранилаштво "/>
        <s v="Омбудсман"/>
        <s v="Инспекцијски послови"/>
        <s v="Функционисање националних савета националних мањина"/>
        <s v="Текућа буџетска резерва"/>
        <s v="Стална буџетска резерва"/>
        <s v="Робне резерве"/>
        <s v="Управљање у ванредним ситуацијама"/>
        <s v="Функционисање Скупштине "/>
        <s v="Функционисање извршних органа "/>
        <s v="Подршка раду извршних органа власти и скупштине "/>
        <s v="Енергетски менаџмен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3489.62904699074" createdVersion="6" refreshedVersion="6" minRefreshableVersion="3" recordCount="497">
  <cacheSource type="worksheet">
    <worksheetSource ref="A45:E542" sheet="šifarnik K-izvor"/>
  </cacheSource>
  <cacheFields count="5">
    <cacheField name="k6" numFmtId="0">
      <sharedItems containsSemiMixedTypes="0" containsString="0" containsNumber="1" containsInteger="1" minValue="711111" maxValue="922322" count="497">
        <n v="711111"/>
        <n v="711121"/>
        <n v="711122"/>
        <n v="711123"/>
        <n v="711131"/>
        <n v="711141"/>
        <n v="711142"/>
        <n v="711143"/>
        <n v="711144"/>
        <n v="711145"/>
        <n v="711146"/>
        <n v="711147"/>
        <n v="711148"/>
        <n v="711149"/>
        <n v="711151"/>
        <n v="711161"/>
        <n v="711171"/>
        <n v="711181"/>
        <n v="711182"/>
        <n v="711183"/>
        <n v="711184"/>
        <n v="711185"/>
        <n v="711191"/>
        <n v="711192"/>
        <n v="711193"/>
        <n v="711194"/>
        <n v="711195"/>
        <n v="711211"/>
        <n v="711212"/>
        <n v="711213"/>
        <n v="711214"/>
        <n v="711215"/>
        <n v="711216"/>
        <n v="711217"/>
        <n v="711218"/>
        <n v="711219"/>
        <n v="711221"/>
        <n v="712111"/>
        <n v="712112"/>
        <n v="712113"/>
        <n v="713111"/>
        <n v="713121"/>
        <n v="713122"/>
        <n v="713311"/>
        <n v="713411"/>
        <n v="713421"/>
        <n v="713422"/>
        <n v="713423"/>
        <n v="713424"/>
        <n v="713425"/>
        <n v="713426"/>
        <n v="713611"/>
        <n v="714111"/>
        <n v="714112"/>
        <n v="714113"/>
        <n v="714121"/>
        <n v="714122"/>
        <n v="714123"/>
        <n v="714124"/>
        <n v="714126"/>
        <n v="714127"/>
        <n v="714128"/>
        <n v="714129"/>
        <n v="714131"/>
        <n v="714132"/>
        <n v="714133"/>
        <n v="714134"/>
        <n v="714135"/>
        <n v="714136"/>
        <n v="714137"/>
        <n v="714138"/>
        <n v="714139"/>
        <n v="714141"/>
        <n v="714421"/>
        <n v="714431"/>
        <n v="714448"/>
        <n v="714447"/>
        <n v="714511"/>
        <n v="714513"/>
        <n v="714514"/>
        <n v="714521"/>
        <n v="714522"/>
        <n v="714523"/>
        <n v="714524"/>
        <n v="714525"/>
        <n v="714541"/>
        <n v="714542"/>
        <n v="714543"/>
        <n v="714544"/>
        <n v="714545"/>
        <n v="714546"/>
        <n v="714547"/>
        <n v="714548"/>
        <n v="714549"/>
        <n v="714552"/>
        <n v="714562"/>
        <n v="714563"/>
        <n v="714564"/>
        <n v="714571"/>
        <n v="714572"/>
        <n v="714573"/>
        <n v="714574"/>
        <n v="714575"/>
        <n v="714576"/>
        <n v="714581"/>
        <n v="714583"/>
        <n v="714584"/>
        <n v="714585"/>
        <n v="714591"/>
        <n v="714593"/>
        <n v="714595"/>
        <n v="714598"/>
        <n v="714599"/>
        <n v="714594"/>
        <n v="715121"/>
        <n v="715191"/>
        <n v="715192"/>
        <n v="716111"/>
        <n v="716112"/>
        <n v="716211"/>
        <n v="716223"/>
        <n v="716226"/>
        <n v="717112"/>
        <n v="717114"/>
        <n v="717115"/>
        <n v="717117"/>
        <n v="717118"/>
        <n v="717119"/>
        <n v="717111"/>
        <n v="717121"/>
        <n v="717122"/>
        <n v="717124"/>
        <n v="717125"/>
        <n v="717126"/>
        <n v="717127"/>
        <n v="717128"/>
        <n v="717129"/>
        <n v="717131"/>
        <n v="717132"/>
        <n v="717133"/>
        <n v="717142"/>
        <n v="717143"/>
        <n v="717144"/>
        <n v="717152"/>
        <n v="717214"/>
        <n v="717215"/>
        <n v="717211"/>
        <n v="717222"/>
        <n v="717223"/>
        <n v="717231"/>
        <n v="717232"/>
        <n v="717311"/>
        <n v="717312"/>
        <n v="717313"/>
        <n v="717314"/>
        <n v="717315"/>
        <n v="717316"/>
        <n v="717317"/>
        <n v="717321"/>
        <n v="717324"/>
        <n v="717325"/>
        <n v="717326"/>
        <n v="717327"/>
        <n v="717511"/>
        <n v="717512"/>
        <n v="717513"/>
        <n v="717514"/>
        <n v="717515"/>
        <n v="717516"/>
        <n v="717521"/>
        <n v="717613"/>
        <n v="719211"/>
        <n v="719221"/>
        <n v="719265"/>
        <n v="731121"/>
        <n v="731141"/>
        <n v="731151"/>
        <n v="731131"/>
        <n v="731251"/>
        <n v="731241"/>
        <n v="732121"/>
        <n v="732131"/>
        <n v="732141"/>
        <n v="732151"/>
        <n v="732241"/>
        <n v="732251"/>
        <n v="732221"/>
        <n v="732311"/>
        <n v="732321"/>
        <n v="732331"/>
        <n v="732341"/>
        <n v="732441"/>
        <n v="732431"/>
        <n v="732411"/>
        <n v="732421"/>
        <n v="733121"/>
        <n v="733131"/>
        <n v="733133"/>
        <n v="733135"/>
        <n v="733141"/>
        <n v="733142"/>
        <n v="733144"/>
        <n v="733146"/>
        <n v="733147"/>
        <n v="733148"/>
        <n v="733151"/>
        <n v="733152"/>
        <n v="733154"/>
        <n v="733156"/>
        <n v="733157"/>
        <n v="733158"/>
        <n v="733162"/>
        <n v="733163"/>
        <n v="733164"/>
        <n v="733166"/>
        <n v="733167"/>
        <n v="733168"/>
        <n v="733231"/>
        <n v="733241"/>
        <n v="733242"/>
        <n v="733251"/>
        <n v="733252"/>
        <n v="733253"/>
        <n v="733221"/>
        <n v="741122"/>
        <n v="741131"/>
        <n v="741141"/>
        <n v="741142"/>
        <n v="741151"/>
        <n v="741152"/>
        <n v="741221"/>
        <n v="741222"/>
        <n v="741223"/>
        <n v="741224"/>
        <n v="741241"/>
        <n v="741262"/>
        <n v="741411"/>
        <n v="741413"/>
        <n v="741414"/>
        <n v="741511"/>
        <n v="741515"/>
        <n v="741516"/>
        <n v="741517"/>
        <n v="741512"/>
        <n v="741521"/>
        <n v="741522"/>
        <n v="741524"/>
        <n v="741525"/>
        <n v="741526"/>
        <n v="741528"/>
        <n v="741531"/>
        <n v="741532"/>
        <n v="741533"/>
        <n v="741534"/>
        <n v="741535"/>
        <n v="741536"/>
        <n v="741538"/>
        <n v="741537"/>
        <n v="741541"/>
        <n v="741542"/>
        <n v="741543"/>
        <n v="741544"/>
        <n v="741562"/>
        <n v="741563"/>
        <n v="741565"/>
        <n v="741566"/>
        <n v="741567"/>
        <n v="741581"/>
        <n v="741582"/>
        <n v="741591"/>
        <n v="741593"/>
        <n v="741551"/>
        <n v="742122"/>
        <n v="742123"/>
        <n v="742124"/>
        <n v="742128"/>
        <n v="742129"/>
        <n v="742126"/>
        <n v="742121"/>
        <n v="742135"/>
        <n v="742141"/>
        <n v="742142"/>
        <n v="742143"/>
        <n v="742144"/>
        <n v="742145"/>
        <n v="742146"/>
        <n v="742151"/>
        <n v="742152"/>
        <n v="742153"/>
        <n v="742154"/>
        <n v="742155"/>
        <n v="742156"/>
        <n v="742213"/>
        <n v="742221"/>
        <n v="742222"/>
        <n v="742223"/>
        <n v="742225"/>
        <n v="742226"/>
        <n v="742227"/>
        <n v="742228"/>
        <n v="742229"/>
        <n v="742224"/>
        <n v="742231"/>
        <n v="742233"/>
        <n v="742241"/>
        <n v="742242"/>
        <n v="742251"/>
        <n v="742253"/>
        <n v="742254"/>
        <n v="742255"/>
        <n v="742261"/>
        <n v="742271"/>
        <n v="742272"/>
        <n v="742282"/>
        <n v="742283"/>
        <n v="742284"/>
        <n v="742285"/>
        <n v="742286"/>
        <n v="742287"/>
        <n v="742288"/>
        <n v="742289"/>
        <n v="742291"/>
        <n v="742292"/>
        <n v="742293"/>
        <n v="742294"/>
        <n v="742295"/>
        <n v="742312"/>
        <n v="742313"/>
        <n v="742314"/>
        <n v="742315"/>
        <n v="742321"/>
        <n v="742322"/>
        <n v="742323"/>
        <n v="742324"/>
        <n v="742325"/>
        <n v="742327"/>
        <n v="742328"/>
        <n v="742329"/>
        <n v="742331"/>
        <n v="742341"/>
        <n v="742351"/>
        <n v="742362"/>
        <n v="743121"/>
        <n v="743122"/>
        <n v="743123"/>
        <n v="743124"/>
        <n v="743221"/>
        <n v="743223"/>
        <n v="743224"/>
        <n v="743225"/>
        <n v="743321"/>
        <n v="743322"/>
        <n v="743323"/>
        <n v="743324"/>
        <n v="743326"/>
        <n v="743327"/>
        <n v="743328"/>
        <n v="743329"/>
        <n v="743331"/>
        <n v="743341"/>
        <n v="743342"/>
        <n v="743343"/>
        <n v="743351"/>
        <n v="743353"/>
        <n v="743354"/>
        <n v="743421"/>
        <n v="743422"/>
        <n v="743441"/>
        <n v="743521"/>
        <n v="743522"/>
        <n v="743523"/>
        <n v="743524"/>
        <n v="743525"/>
        <n v="743526"/>
        <n v="743921"/>
        <n v="743922"/>
        <n v="743923"/>
        <n v="743924"/>
        <n v="743925"/>
        <n v="743926"/>
        <n v="743929"/>
        <n v="743951"/>
        <n v="744121"/>
        <n v="744141"/>
        <n v="744142"/>
        <n v="744151"/>
        <n v="744131"/>
        <n v="744241"/>
        <n v="744251"/>
        <n v="744221"/>
        <n v="745111"/>
        <n v="745112"/>
        <n v="745113"/>
        <n v="745121"/>
        <n v="745122"/>
        <n v="745123"/>
        <n v="745124"/>
        <n v="745125"/>
        <n v="745126"/>
        <n v="745127"/>
        <n v="745128"/>
        <n v="745131"/>
        <n v="745135"/>
        <n v="745139"/>
        <n v="745141"/>
        <n v="745142"/>
        <n v="745143"/>
        <n v="745144"/>
        <n v="745151"/>
        <n v="745152"/>
        <n v="745153"/>
        <n v="745154"/>
        <n v="745155"/>
        <n v="745161"/>
        <n v="745162"/>
        <n v="745166"/>
        <n v="772111"/>
        <n v="772112"/>
        <n v="772113"/>
        <n v="772114"/>
        <n v="772121"/>
        <n v="772125"/>
        <n v="772124"/>
        <n v="781311"/>
        <n v="781312"/>
        <n v="781313"/>
        <n v="781314"/>
        <n v="781315"/>
        <n v="781316"/>
        <n v="781317"/>
        <n v="781318"/>
        <n v="781321"/>
        <n v="781322"/>
        <n v="781323"/>
        <n v="781324"/>
        <n v="781342"/>
        <n v="781351"/>
        <n v="781352"/>
        <n v="781331"/>
        <n v="781361"/>
        <n v="811121"/>
        <n v="811122"/>
        <n v="811123"/>
        <n v="811124"/>
        <n v="811125"/>
        <n v="811126"/>
        <n v="811141"/>
        <n v="811142"/>
        <n v="811143"/>
        <n v="811144"/>
        <n v="811151"/>
        <n v="811152"/>
        <n v="811153"/>
        <n v="812121"/>
        <n v="812122"/>
        <n v="812131"/>
        <n v="812141"/>
        <n v="812151"/>
        <n v="813141"/>
        <n v="813151"/>
        <n v="813121"/>
        <n v="821121"/>
        <n v="821141"/>
        <n v="822151"/>
        <n v="822141"/>
        <n v="823151"/>
        <n v="823141"/>
        <n v="841121"/>
        <n v="841141"/>
        <n v="841151"/>
        <n v="911121"/>
        <n v="911441"/>
        <n v="911451"/>
        <n v="911431"/>
        <n v="911541"/>
        <n v="911551"/>
        <n v="911851"/>
        <n v="912341"/>
        <n v="912321"/>
        <n v="912421"/>
        <n v="912221"/>
        <n v="921121"/>
        <n v="921541"/>
        <n v="921551"/>
        <n v="921521"/>
        <n v="921621"/>
        <n v="921631"/>
        <n v="921641"/>
        <n v="921651"/>
        <n v="921921"/>
        <n v="921922"/>
        <n v="921923"/>
        <n v="921931"/>
        <n v="921941"/>
        <n v="921951"/>
        <n v="921962"/>
        <n v="922322"/>
      </sharedItems>
    </cacheField>
    <cacheField name="Назив уплатног рачуна" numFmtId="0">
      <sharedItems count="497">
        <s v="Порез на зараде"/>
        <s v="Порез на приходе од самосталних делатности који се плаћа према стварно оствареном приходу, по решењу Пореске управе                                                                                 "/>
        <s v="Порез на приходе од самосталних делатности који се плаћа према паушално утврђеном приходу, по решењу Пореске управе                                                                           "/>
        <s v="Порез на приходе од самосталних делатности који се плаћа према стварно оствареном приходу самоопорезивањем"/>
        <s v="Порез на приходе од ауторских права, права сродних ауторском праву и права индустријске својине"/>
        <s v="Порез на дивиденде и уделе у добити"/>
        <s v="Порез на приходе од камате                                                                                                                                                                              "/>
        <s v="Порез на приходе од непокретности                                                                                                 "/>
        <s v="Порез на капиталне добитке"/>
        <s v="Порез на приходе од давања у закуп покретних ствари - по основу самоопорезивања и по решењу Пореске управе                                                                                           "/>
        <s v="Порез на приход од пољопривреде и шумарства, по решењу Пореске управе                                                                                                                                 "/>
        <s v="Порез на земљиште                                                                                                                                                                                      "/>
        <s v="Порез на приходе од непокретности, по решењу Пореске управе"/>
        <s v="Порез на приходе од издавања сопствених непокретности и порез на приходе од капитала по другом основу_x000d__x000a_"/>
        <s v="Порез на добитке од игара на срећу                                                                                                                                                                      "/>
        <s v="Порез на приходе од осигурања лица                                                                                                                                                                     "/>
        <s v="Годишњи порез на доходак грађана                                                                                                                                                                      "/>
        <s v="Самодопринос према зарадама запослених и по основу пензија на територији месне заједнице и општине"/>
        <s v="Самодопринос према зарадама запослених и по основу пензија на територији града                                                                                                                          "/>
        <s v="Самодопринос из прихода од пољопривреде и шумарства                                                                                                                                                    "/>
        <s v="Самодопринос из прихода лица која се баве самосталном делатношћу                                                                                                                                     "/>
        <s v="Самодопринос на вредност имовине"/>
        <s v="Порез на остале приходе"/>
        <s v="Порез на непријављени  приход утврђен унакрсном проценом"/>
        <s v="Порез на приходе спортиста и спортских стручњака"/>
        <s v="Порез по одбитку за приходе по основу извођења естрадног, забавног, уметничког, спортског или сличног програма_x000d__x000a_"/>
        <s v="Порез по одбитку на накнаду исплаћену по основу промета секундарних сировина и отпада"/>
        <s v="Порез на добит правних лица"/>
        <s v="Порез на добит правних лица који се као порез по одбитку обрачунава на дивиденде које се исплаћују резидентима"/>
        <s v="Порез на добит правних лица који се обрачунава и наплаћује као порез по одбитку на дивиденде које се исплаћују нерезидентима"/>
        <s v="Порез на добит правних лица који се као порез по одбитку  обрачунава на камате које се исплаћују нерезидентима"/>
        <s v="Порез на добит правних лица који се као порез по одбитку  обрачунава на ауторске накнаде које се исплаћују нерезидентима"/>
        <s v="Порез на добит правних лица који се обрачунава на капиталне добитке које остваре нерезиденти"/>
        <s v="Порез на добит правних лица који се обрачунава на накнаде по основу закупа и подзакупа непокретности и покретних ствари које се исплаћују нерезидентима"/>
        <s v="Порез на добит правних лица који се као порез по одбитку обрачунава на приходе које остварују нерезидентна правна лица, по основу вишка стечајне масе, односно расподеле ликвидационог остатка"/>
        <s v="Порез на добит правних лица који се обрачунава на приходе које остварује нерезидентно правно лице из јурисдикције са преференцијалним пореским системом"/>
        <s v="Порез на добит правних лица који се као порез по одбитку обрачунава на накнаде од услуга које се пружају или користе на територији Републике које се исплаћују нерезидентима_x000d__x000a_"/>
        <s v="Порез на фонд зарада запослених који се финансира из буџета и фондова обавезног социјалног осигурања_x000d__x000a_"/>
        <s v="Порез на фонд зарада осталих запослених"/>
        <s v="Порез на фонд зарада лица која остварују приходе од ауторских права и права индустријске својине"/>
        <s v="Посебан порез на необрађено обрадиво пољопривредно земљиште"/>
        <s v="Порез на имовину обвезника који не воде пословне књиге"/>
        <s v="Порез на имовину обвезника који воде пословне књиге"/>
        <s v="Порез на наслеђе и поклон, по решењу Пореске управе"/>
        <s v="Порез на финансијске трансакције"/>
        <s v="Порез на пренос апсолутних права на непокретности, по решењу Пореске управе"/>
        <s v="Порез на пренос апсолутних права на акцијама и другим хартијама од вредности, по решењу Пореске управе"/>
        <s v="Порез на пренос апсолутних права на моторним возилима, пловилима и ваздухопловима, по решењу Пореске управе"/>
        <s v="Порез на пренос апсолутних права у осталим случајевима, по решењу Пореске управе"/>
        <s v="Порез на пренос апсолутних права на интелектуалној својини"/>
        <s v="Порез на пренос апсолутних права код продаје стечајног дужника као правног лица "/>
        <s v="Порез на акције на име и уделе"/>
        <s v="Порез на промет дуванских прерађевина, алкохолних пића и кафе"/>
        <s v="Порез на додату вредност"/>
        <s v="Порез на додату вредност при увозу"/>
        <s v="Порез на промет производа (општи режим)"/>
        <s v="Порез на промет лекова са посебне листе"/>
        <s v="Порез на промет осталих лекова, медицинских средстава, ортопедских помагала и слично"/>
        <s v="Порез на промет производа остварен при увозу"/>
        <s v="Накнада за сакупљање, коришћење и промет заштићених врста дивље флоре, фауне и гљива"/>
        <s v="Средства Црвеног крста Србије по члану 15. Закона о Црвеном крсту Србије током „Недеље Црвеног крста” од 8. до 15. маја и „Недеље солидарности” од 14. до 21. септембра_x000d__x000a_"/>
        <s v="Средства Црвеног крста Србије по члану 16. Закона о Црвеном крсту Србије од сваке продате карте за манифестације међународног карактера (културне, забавне, спортске и слично) током целе календарске године_x000d__x000a_"/>
        <s v="Порез на промет нових моторних возила"/>
        <s v="Порез на промет услуга промета производа на велико"/>
        <s v="Порез на промет комуналних услуга"/>
        <s v="Порез на промет финансијских услуга (камате за дате кредите и позајмице, банкарске и друге услуге, услуге платног промета, берзанске услуге и услуге осигурања и реосигурања)"/>
        <s v="Порез на промет угоститељских и туристичких услуга"/>
        <s v="Порез на промет услуга организовања приредби и естрада"/>
        <s v="Порез на промет услуга приређивања игара на срећу"/>
        <s v="Порез на промет услуга од приређивања игара на срећу помоћу аутомата, који се плаћа у паушалном износу"/>
        <s v="Порез на промет услуга у годишњем паушалном износу, по решењу Пореске управе"/>
        <s v="Порез на промет осталих услуга"/>
        <s v="Порез на премије неживотних осигурања"/>
        <s v="Комунална такса за држање музичких уређаја и приређивање музичког програма у угоститељским објектима"/>
        <s v="Комунална такса за коришћење рекламних паноа, укључујући и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_x000a_"/>
        <s v="Средства у износу 10% од уплаћене премије осигурања усева и плодова за финансирање система одбране од града_x000d__x000a_"/>
        <s v="Средства остварена по основу 1% прихода од продаје улазница за спортске догађаје, по пријављеном догађају Министарству унутрашњих послова у корист Буџетског фонда за ванредне ситуације_x000d__x000a_"/>
        <s v="Порез на употребу моторних возила"/>
        <s v="Комунална такса за држање моторних друмских и прикључних возила, осим пољопривредних возила и машина_x000d__x000a_"/>
        <s v="Годишња накнада за моторна возила, тракторе и прикључна возила"/>
        <s v="Порез на употребу мобилног телефона"/>
        <s v="Порез на употребу пловних објеката-пловила_x000d__x000a_"/>
        <s v="Порез на употребу ваздухоплова и летелица"/>
        <s v="Порез на регистровано оружје"/>
        <s v="Накнада за ванредни превоз"/>
        <s v="Накнада за коришћење  вода"/>
        <s v="Накнада за заштиту вода"/>
        <s v="Накнада за промену намене пољопривредног земљишта"/>
        <s v="Накнада за формирање обавезних резерви нафте и деривата нафте при стављању у промет"/>
        <s v="Накнада за формирање обавезних резерви нафте и деривата нафте при увозу"/>
        <s v="Накнада за коришћење рибарског подручја"/>
        <s v="Накнада за загађивање животне средине"/>
        <s v="Накнада за супстанце које оштећују озонски омотач и накнада за пластичне полиетиленске кесе"/>
        <s v="Накнада за емисије СО2, НО2, прашкасте материје и произведени или одложени отпад_x000d__x000a_"/>
        <s v="Боравишна такса"/>
        <s v="Накнада за заштиту и унапређивање животне средине"/>
        <s v="Концесиона накнада за обављање комуналних делатности и приходи од других концесионих послова, које јединице локалне самоуправе закључе у складу са законом"/>
        <s v="Накнада за постављање објеката, односно средстава за оглашавање и других објеката и средстава"/>
        <s v="Комунална такса за држање кућних и егзотичних  животиња"/>
        <s v="Комунална такса за држање средстава за игру („забавне игре”)_x000d__x000a_"/>
        <s v="Комунална такса за коришћење витрина ради излагања робе ван пословне просторије"/>
        <s v="Комунална такса за држање и коришћење пловних постројења, пловних направа и других објеката на води, осим пристана који се користе у пограничном речном саобраћају_x000d__x000a_"/>
        <s v="Комунална такса за држање и коришћење чамаца и сплавова на води, осим чамаца које користе организације које одржавају и обележавају пловне путеве"/>
        <s v="Комунална такса за држање ресторана и других угоститељских и забавних објеката на води"/>
        <s v="Посебна накнада за употребу државног пута, његовог дела или путног објекта (путарина)_x000d__x000a_"/>
        <s v="Накнада за постављање водовода, канализације, електричних водова, електронске комуникационе мреже и сл. на државном путу"/>
        <s v="Годишња накнада за коришћење комерцијалних објеката којима је омогућен приступ са државног пута"/>
        <s v="Накнада за употребу државног пута за возила регистрована у иностранству"/>
        <s v="Посебна накнада за употребу општинског пута и улице, његовог дела или путног објекта (путарина) која припада управљачима тих путева и улица"/>
        <s v="Накнада за постављање водовода, канализације, електричних водова, електронске комуникационе мреже и сл. на општинском путу и улици, која припада управљачима тих путева и улица"/>
        <s v="Накнада за постављање рекламних табли, рекламних паноа, уређаја за обавештавање или оглашавање поред општинског пута и улице, односно на другом земљишту које користе управљачи тих путева и улица"/>
        <s v="Накнада за ванредни превоз на општинском путу и улици која припада управљачима тих путева и улица"/>
        <s v="Накнада за коришћење делова земљишног појаса општинског пута и улице и другог земљишта која припада управљачима тих путева и улица"/>
        <s v="Годишња накнада за коришћење комерцијалних објеката којима је омогућен приступ са општинског пута и улице, ако је управљач пута надлежни орган локалне самоуправе_x000d__x000a_"/>
        <s v="Царинске дажбине"/>
        <s v="Посебна дажбина на увоз пољопривредних и прехрамбених производа"/>
        <s v="Дажбина за царинско евидентирање_x000d__x000a_"/>
        <s v="Комунална такса за истицање фирме на пословном простору"/>
        <s v="Комунална такса за истицање и исписивање фирме ван пословног простора на објектима и просторима који припадају јединици локалне самоуправе (коловози, тротоари, зелене површине, бандере и сл.)_x000d__x000a_"/>
        <s v="Средства прикупљена за време „Дечије недеље”_x000d__x000a_"/>
        <s v="Средства остварена продајом доплатне поштанске марке „Изградња Спомен- храма Светог Саве”_x000d__x000a_"/>
        <s v="Средства остварена продајом доплатне поштанске марке „Кров 2018”_x000d__x000a_"/>
        <s v="Акциза на дизел - горива_x000d__x000a_"/>
        <s v="Акциза на остале деривате нафте који се добијају од фракција нафте које имају распон дестилације до 380°Ц_x000d__x000a_"/>
        <s v="Акциза на течни нафтни гас "/>
        <s v="Акциза на безоловни бензин_x000d__x000a_"/>
        <s v="Акциза на гасна уља_x000d__x000a_"/>
        <s v="Акциза на керозин_x000d__x000a_"/>
        <s v="Акциза на моторни бензин"/>
        <s v="Акциза при увозу моторног бензина"/>
        <s v="Акциза при увозу дизел-горива"/>
        <s v="Акциза при увозу осталих деривата нафте који се добијају од фракција нафте које имају распон дестилације до 380°Ц_x000d__x000a_"/>
        <s v="Акциза при увозу течног нафтног гаса_x000d__x000a_"/>
        <s v="Акциза при увозу  оловног бензина_x000d__x000a_"/>
        <s v="Акциза при увозу безоловног бензина_x000d__x000a_"/>
        <s v="Акциза при увозу гасних уља _x000d__x000a_"/>
        <s v="Акциза при увозу керозина _x000d__x000a_"/>
        <s v="Акциза на адитиве и екстендере за безоловни бензин_x000d__x000a_"/>
        <s v="Акциза на адитиве и екстендере за гасна уља_x000d__x000a_"/>
        <s v="Акциза на адитиве и екстендере за керозин_x000d__x000a_"/>
        <s v="Акциза при увозу адитива и екстендера за гасна уља_x000d__x000a_"/>
        <s v="Акциза при увозу адитива и екстендера за керозин_x000d__x000a_"/>
        <s v="Акциза при увозу адитива и екстендера за течни нафтни гас_x000d__x000a_"/>
        <s v="Акциза на биогорива и биотечности из увоза"/>
        <s v="Акциза на цигарете произведене у земљи"/>
        <s v="Акциза на остале дуванске прерађевине"/>
        <s v="Акциза на цигарете групе А"/>
        <s v="Акциза на цигарете из увоза"/>
        <s v="Акциза при увозу осталих дуванских прерађевина"/>
        <s v="Акциза на течности за пуњење електронских цигарета произведених у земљи"/>
        <s v="Акциза на течности за пуњење електронских цигарета при увозу"/>
        <s v="Акциза на пиво"/>
        <s v="Акциза на природну ракију и вињак"/>
        <s v="Акциза на нискоалкохолна пића"/>
        <s v="Акциза на жестока алкохолна пића и ликере"/>
        <s v="Акциза на ракије од воћа, грожђа, специјалне ракије"/>
        <s v="Акциза на ракије од житарица и осталих пољопривредних сировина"/>
        <s v="Акциза на остала алкохолна пића"/>
        <s v="Акциза при увозу пива"/>
        <s v="Акциза при увозу жестоких алкохолних пића и ликера"/>
        <s v="Акциза при увозу вискија, џина, коњака и осталих алкохолних пића"/>
        <s v="Акциза при увозу ракија од воћа, грожђа и специјалних ракија"/>
        <s v="Акциза при увозу ракија од житарица и осталих пољопривредних сировина"/>
        <s v="Акциза при увозу кафе (сирова, пржена, млевена и екстракт кафе)"/>
        <s v="Акциза при увозу  непржене кафе_x000d__x000a_"/>
        <s v="Акциза при увозу пржене кафе_x000d__x000a_"/>
        <s v="Акциза при увозу  љуспица и опни од кафе  _x000d__x000a_"/>
        <s v="Акциза при увозу  екстракта, есенција и концентрата од кафе_x000d__x000a_"/>
        <s v="Акциза при увозу  кафе из члана 14. став 1. тач. 5) до 8) Закона о акцизама_x000d__x000a_"/>
        <s v="Акциза на кафу произведену у земљи"/>
        <s v="Акциза на електричну енергију за крајњу потрошњу"/>
        <s v="Једнократни порез по основу коришћења средстава примарне и сиве емисије новца у финансијским трансакцијама, по решењу Пореске управе_x000d__x000a_"/>
        <s v="Једнократни порез по основу куповине девиза по званичном курсу Народне банке Југославије у ситуацији када је тржишни курс био виши, по решењу Пореске управе_x000d__x000a_"/>
        <s v="Једнократни порез по основу коришћења средстава по основу Зајма за привредни развој Србије, по решењу Пореске управе"/>
        <s v="Текуће донације од иностраних држава у корист нивоа Републике"/>
        <s v="Текуће донације од иностраних држава у корист нивоа  градова"/>
        <s v="Текуће донације од иностраних држава у корист нивоа  општина"/>
        <s v="Текуће донације од иностраних држава  у корист нивоа  АП Војводина"/>
        <s v="Капиталне донације од иностраних држава у корист нивоа општина"/>
        <s v="Капиталне донације од иностраних држава у корист нивоа градова"/>
        <s v="Текуће донације од међународних организација у корист нивоа Републике_x000d__x000a_"/>
        <s v="Текуће донације од међународних организација у корист нивоа АП Војводина_x000d__x000a_"/>
        <s v="Текуће донације од међународних организација у корист нивоа градова_x000d__x000a_"/>
        <s v="Текуће донације од међународних организација у корист нивоа општина_x000d__x000a_"/>
        <s v="Капиталне донације од међународних организација у корист нивоа градова"/>
        <s v="Капиталне донације од међународних организација у корист нивоа општина"/>
        <s v="Капиталне донације од међународних организација у корист нивоа Републике"/>
        <s v="Текуће помоћи од ЕУ у корист нивоа Републике"/>
        <s v="Текуће помоћи од ЕУ у корист нивоа АП Војводина_x000d__x000a_"/>
        <s v="Текуће помоћи од ЕУ у корист нивоа градова"/>
        <s v="Текуће помоћи од ЕУ у корист нивоа општина"/>
        <s v="Капиталне помоћи од ЕУ у корист нивоа општина"/>
        <s v="Капиталне помоћи од ЕУ у корист нивоа градова"/>
        <s v="Капиталне помоћи од ЕУ у корист нивоа Републике"/>
        <s v="Капиталне помоћи од ЕУ у корист нивоа АП Војводина"/>
        <s v="Текући трансфери од других нивоа власти у корист нивоа Републике"/>
        <s v="Текући трансфери од Републике у корист нивоа АП Војводина"/>
        <s v="Текући трансфери од градова у корист АП Војводина_x000d__x000a_"/>
        <s v="Текући трансфери од општина у корист АП Војводина_x000d__x000a_"/>
        <s v="Ненаменски трансфери од Републике у корист нивоа градова"/>
        <s v="Други текући трансфери од Републике у корист нивоа градова_x000d__x000a_"/>
        <s v="Текући наменски трансфери, у ужем смислу, од Републике у корист нивоа градова"/>
        <s v="Текући наменски трансфери, у ужем смислу, од АП Војводина у корист нивоа градова"/>
        <s v="Текући трансфери од општина у корист нивоа градова"/>
        <s v="Ненаменски трансфери од АП Војводина у корист нивоа градова"/>
        <s v="Ненаменски трансфери од Републике у корист нивоа општина"/>
        <s v="Други текући трансфери од Републике у корист нивоа општина"/>
        <s v="Текући наменски трансфери, у ужем смислу, од Републике у корист нивоа општина"/>
        <s v="Текући наменски трансфери, у ужем смислу, од АП Војводина у корист нивоа општина"/>
        <s v="Текући трансфери од градова у корист нивоа општина_x000d__x000a_"/>
        <s v="Ненаменски трансфери од АП Војводина у корист нивоа општина"/>
        <s v="Текући трансфери од других нивоа власти у корист Републичког фонда за ПИО запослених_x000d__x000a_"/>
        <s v="Текући трансфери од других нивоа власти у корист Републичког фонда за ПИО пољопривредника_x000d__x000a_"/>
        <s v="Текући трансфери од других нивоа власти у корист Републичког фонда за ПИО самосталних делатности_x000d__x000a_"/>
        <s v="Текући трансфери по основу доприноса за пензијско и инвалидско осигурање за поједине категорије осигураника - запослених обезбеђен у буџету Републике_x000d__x000a_"/>
        <s v="Текући трансфери по основу доприноса за пензијско и инвалидско осигурање запослених за покриће разлике до најнижег износа пензије утврђене у члану 76. и члану 207. став 2. Закона о пензијском и инвалидском осигурању_x000d__x000a_"/>
        <s v="Допринос за пензијско и инвалидско осигурање пољопривредника за покриће разлике до најнижег износа пензије сагласно члану 76. и члану 207. став 2. Закона о пензијском и инвалидском осигурању_x000d__x000a_"/>
        <s v="Капитални трансфери од Републике у корист нивоа АП Војводина_x000d__x000a_"/>
        <s v="Капитални наменски трансфери, у ужем смислу, од Републике у корист нивоа градова"/>
        <s v="Капитални наменски трансфери, у ужем смислу, од АП Војводина  у корист нивоа градова"/>
        <s v="Капитални наменски трансфери, у ужем смислу, од Републике  у корист нивоа општина"/>
        <s v="Капитални наменски трансфери, у ужем смислу, од АП Војводина  у корист нивоа општина"/>
        <s v="Капитални трансфери од градова у корист нивоа општина"/>
        <s v="Капитални трансфери од других нивоа власти у корист нивоа Републике"/>
        <s v="Приходи буџета Републике од камата на средства корисника буџета укључена у депозит банака"/>
        <s v="Камате на средства консолидованог рачуна трезора АП Војводина укључена у депозит банака"/>
        <s v="Приходи буџета града од камата на средства консолидованог рачуна трезора укључена у депозит банака_x000d__x000a_"/>
        <s v="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"/>
        <s v="Приходи буџета општине од камата на средства консолидованог рачуна трезора укључена у депозит банака_x000d__x000a_"/>
        <s v="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"/>
        <s v="Дивиденде буџета Републике"/>
        <s v="Вишак прихода над расходима јавне агенције"/>
        <s v="Вишак прихода над расходима Регулаторне агенције за електронске комуникације и поштанске услуге"/>
        <s v="Вишак прихода над расходима Републичке радиодифузне агенције"/>
        <s v="Дивиденде буџета градова"/>
        <s v="Дивиденде Републичког фонда за ПИО "/>
        <s v="Приход од имовине који припада имаоцима полисе осигурања Републике Србије _x000d__x000a_"/>
        <s v="Приход од имовине који припада имаоцима полисе осигурања градова_x000d__x000a_"/>
        <s v="Приход од имовине који припада имаоцима полисе осигурања општина_x000d__x000a_"/>
        <s v="Накнада за коришћење ресурса и резерви минералних сировина"/>
        <s v="Накнада за извађени материјал из водотока"/>
        <s v="Накнада за коришћење ресурса и резерви минералних сировина када се експлоатација врши на територији аутономне покрајине"/>
        <s v="Накнада за примењена геолошка истраживања"/>
        <s v="Накнада за искрчену шуму"/>
        <s v="Накнада за коришћење шумског земљишта кад се даје у закуп"/>
        <s v="Средства остварена од давања у закуп пољопривредног земљишта, односно пољопривредног објекта у државној својини"/>
        <s v="Накнада за коришћење ловостајем заштићених врста дивљачи"/>
        <s v="Накнада за ловну карту_x000d__x000a_"/>
        <s v="Накнада за коришћење шума и шумског земљишта"/>
        <s v="Накнада за промену намене шума и шумског земљишта"/>
        <s v="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_x000d__x000a_"/>
        <s v="Комунална такса за коришћење простора за паркирање друмских моторних и прикључних возила на уређеним и обележеним местима_x000d__x000a_"/>
        <s v="Комунална такса за коришћење слободних површина за кампове, постављање шатора или друге облике привременог коришћења"/>
        <s v="Накнада за коришћење грађевинског земљишта "/>
        <s v="Комунална такса за заузеће јавне површине грађевинским материјалом"/>
        <s v="Приходи остварени по основу давања у закуп станова намењених за решавање стамбених потреба избеглица"/>
        <s v="Допринос за уређивање грађевинског земљишта"/>
        <s v="Приходи остварени по основу давања у закуп грађевинског земљишта у јавној својини Републике Србије_x000d__x000a_"/>
        <s v="Комунална такса за коришћење обале у пословне и било које друге сврхе"/>
        <s v="Накнада за коришћење природног лековитог фактора"/>
        <s v="Приходи од давања у закуп водног земљишта за постављање плутајућих објеката"/>
        <s v="Приходи од давња у закуп водног земљишта ( осим за постављање плутајућих објеката )"/>
        <s v="Накнада за коришћење вода"/>
        <s v="Накнада за испуштену воду"/>
        <s v="Накнада за одводњавање од физичких лица"/>
        <s v="Накнада за одводњавање од правних лица"/>
        <s v="Накнада за коришћење водних објеката и система"/>
        <s v="Накнада за постављање рекламних табли, рекламних паноа, уређаја за обавештавање или оглашавање поред јавног пута, односно на другом земљишту које користи управљач државног пута"/>
        <s v="Накнада за коришћење делова земљишног појаса јавног пута и другог земљишта које користи управљач државног пута"/>
        <s v="Накнада за производе који после употребе постају посебни токови отпада"/>
        <s v="Накнада за амбалажу или упакован производ који после употребе постаје амбалажни отпад"/>
        <s v="Накнада за коришћење добара од општег интереса у производњи електричне енергије и производњи нафте и гаса_x000d__x000a_"/>
        <s v="Приходи од давања у закуп, односно на коришћење непокретности у државној својини које користе државни органи и организације и установе - јавне службе које се финансирају из буџета Републике_x000d__x000a_"/>
        <s v="Приходи од давања у закуп станова које користе ратни војни инвалиди и породице палих бораца"/>
        <s v="Накнада за лабораторијске анализе узорака хране и хране за животиње узетих током службених контрола_x000d__x000a_"/>
        <s v="Приходи од давања у закуп непокретности чији је корисник Министарство одбране"/>
        <s v="Накнада по основу конверзије права коришћења у право својине у корист Фонда за реституцију_x000d__x000a_"/>
        <s v="Накнада по основу конверзије права коришћења у право својине у корист Републике"/>
        <s v="Приходи од продаје добара и услуга од стране тржишних организација у корист нивоа Републике"/>
        <s v="Приходи од давања у закуп, односно на коришћење непокретности у покрајинској својини које користе органи АП Војводина_x000d__x000a_"/>
        <s v="Приходи од продаје добара и услуга од стране тржишних организација у корист нивоа градова_x000d__x000a_"/>
        <s v="Приходи од давања у закуп, односно на коришћење непокретности у државној својини које користе градови и индиректни корисници њиховог буџета_x000d__x000a_"/>
        <s v="Приходи од закупнине за грађевинско земљиште у корист нивоа градова"/>
        <s v="Накнада по основу конверзије права коришћења у право својине у корист нивоа градова"/>
        <s v="Приходи од давања у закуп, односно на коришћење непокретности у градској својини које користе градови и индиректни корисници њиховог буџета_x000d__x000a_"/>
        <s v="Приходи остварени по основу пружања услуга боравка деце у предшколским установама у корист нивоа градова"/>
        <s v="Приходи од продаје добара и услуга од стране тржишних организација у корист нивоа општина_x000d__x000a_"/>
        <s v="Приходи од давања у закуп, односно на коришћење непокретности у државној својини које користе општине и индиректни корисници њиховог буџета_x000d__x000a_"/>
        <s v="Приходи од закупнине за грађевинско земљиште у корист нивоа општина"/>
        <s v="Накнада по основу конверзије права коришћења у право својине у корист нивоа општина"/>
        <s v="Приходи од давања у закуп, односно на коришћење непокретности у општинској својини које користе општине и индиректни корисници њиховог буџета_x000d__x000a_"/>
        <s v="Приходи остварени по основу пружања услуга боравка деце у предшколским установама у корист нивоа општина"/>
        <s v="Конзуларне таксе"/>
        <s v="Републичке административне таксе"/>
        <s v="Накнада за издавање и продужење уверења о здравственом стању животиња"/>
        <s v="Накнада за извршене ветеринарско - санитарне прегледе"/>
        <s v="Накнада за обележавање и евиденцију животиња"/>
        <s v="Средства од наплаћених трошкова за утврђивање испуњености прописаних услова из заштите на раду"/>
        <s v="Трошкови управног поступка "/>
        <s v="Трошкови за издавање лиценци за обављање послова у области безбедности и здравља на раду"/>
        <s v="Трошкови пореског поступка"/>
        <s v="Такса за озакоњење објеката у корист нивоа Републике"/>
        <s v="Административне таксе у корист нивоа  АП Војводина"/>
        <s v="Такса за озакоњење објеката у корист аутономне покрајине_x000d__x000a_"/>
        <s v="Градске административне таксе"/>
        <s v="Такса за озакоњење објеката у корист градова_x000d__x000a_"/>
        <s v="Општинске административне таксе"/>
        <s v="Накнада за уређивање грађевинског земљишта"/>
        <s v="Трошкови пореског и прекршајног поступка изворних јавних прихода општина и градова"/>
        <s v="Такса за озакоњење објеката у корист општина_x000d__x000a_"/>
        <s v="Таксе у корист Републичког фонда за здравствено осигурање"/>
        <s v="Републичке судске таксе"/>
        <s v="Трошкови заступања у судским и управним поступцима"/>
        <s v="Накнада за одобрење за посебне игре на срећу на аутоматима"/>
        <s v="Накнада за одобрење за посебне игре на срећу - клађење_x000d__x000a_"/>
        <s v="Накнада за приређивање класичних игара на срећу"/>
        <s v="Накнада за приређивање посебних игара на срећу у играчницама"/>
        <s v="Накнада за приређивање посебних игара на срећу на аутоматима"/>
        <s v="Накнада за приређивање посебних игара на срећу - клађење_x000d__x000a_"/>
        <s v="Накнада за приређивање наградне игре у роби и услугама"/>
        <s v="Накнада за приређивање игара на срећу преко средстава електронске комуникације"/>
        <s v="Накнада за давање дозволе за обављање малопродаје дуванских производа_x000d__x000a_"/>
        <s v="Накнада за давање дозволе за обављање осталог промета дуванских производа"/>
        <s v="Накнада за одобрење за игре на срећу преко средстава електронске комуникације_x000d__x000a_"/>
        <s v="Средства у износу од 30% наплаћене награде јавних бележника"/>
        <s v="Накнада за упис у Регистар чланова Коморе социјалне заштите, за издавање и обнављање лиценце и за издавање легитимације и уверења_x000d__x000a_"/>
        <s v="Приходи Војске Србије од споредне продаје добара и услуга"/>
        <s v="Приходи Војске Србије од специфичне делатности"/>
        <s v="Приходи које својом делатношћу остваре установе културе"/>
        <s v="Приходи које својом делатношћу остваре заводи за извршење кривичних санкција"/>
        <s v="Приходи републичких органа и организација"/>
        <s v="Накнада за коришћење података и документације геолошких истраживања"/>
        <s v="Накнада за коришћење података премера, катастра непокретности и водова и за разгледање катастра непокретности, као и за услуге које пружа Републички геодетски завод"/>
        <s v="Трошкови поступка санитарних и здравствених инспектора по захтеву странке"/>
        <s v="Трошкови полагања стручног испита за здравствене раднике, трошкови доделе назива примаријус и други трошкови"/>
        <s v="Трошкови полагања стручних испита за обављање послова у области безбедности и здравља на раду"/>
        <s v="Накнада нужних трошкова за издавање копије докумената на којима се налазе информације од јавног значаја"/>
        <s v="Такса за вршење техничког надзора бродова унутрашње пловидбе"/>
        <s v="Приходи које својом делатношћу остваре органи АП Војводина"/>
        <s v="Приходи које својом делатношћу остваре органи и организације градова_x000d__x000a_"/>
        <s v="Приходи које својом делатношћу остваре органи и организације општина_x000d__x000a_"/>
        <s v="Приходи Републичког фонда за здравствено осигурање од средстава за издавање здравствених картица"/>
        <s v="Приходи од новчаних казни за кривична дела"/>
        <s v="Трошкови кривичног поступка и паушал код судова"/>
        <s v="Приходи од новчаних казни које Повереник за информације од јавног значаја и заштиту података о личности изриче органима јавне власти у поступку административног извршења својих решења_x000d__x000a_"/>
        <s v="Приходи од новчаних казни за кривична дела којима је нанета штета шумама_x000d__x000a_"/>
        <s v="Приходи од новчаних казни за привредне преступе"/>
        <s v="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и од новчаних казни за привредне преступе или прекршаје установ"/>
        <s v="Новчани износ мере заштите конкуренције"/>
        <s v="Приходи од новчаних казни за привредне преступе или прекршаје установљене прописима о јавним набавкама"/>
        <s v="Приходи од новчаних казни за прекршаје"/>
        <s v="Приходи од новчаних казни за прекршаје у области рада (по пријавама инспекције рада)"/>
        <s v="Приходи од новчаних казни за прекршаје које изриче инспекција рада (мандатне казне)"/>
        <s v="Приходи од новчаних казни за прекршаје и привредне преступе предвиђене прописима о безбедности саобраћаја на путевима"/>
        <s v="Приходи од новчаних казни за прекршаје које изричу републички инспекцијски органи"/>
        <s v="Приходи од новчаних казни за прекршаје установљене прописима о здравственој заштити животиња"/>
        <s v="Приходи од новчаних казни за прекршаје које изриче републички орган управе надлежан за послове јавних прихода"/>
        <s v="Приходи од новчаних казни за прекршаје предвиђене Законом о ванредним ситуацијама и законима који уређују област заштите од пожара, експлозивних и опасних материја"/>
        <s v="Приходи од новчаних казни за прекршаје у корист нивоа АП Војводина_x000d__x000a_"/>
        <s v="Приходи од новчаних казни изречених у прекршајном поступку за прекршаје прописане актом скупштине града, као и одузета имовинска корист у том поступку"/>
        <s v="Приходи од новчаних казни за прекршаје по прекршајном налогу и казни изречених у управном поступку у корист нивоа градова"/>
        <s v="Приходи од новчаних казни за прекршаје које изриче градски орган управе надлежан за изворне јавне приходе_x000d__x000a_"/>
        <s v="Приходи од новчаних казни изречених у прекршајном поступку за прекршаје прописане актом скупштине општине, као и одузета имовинска корист у том поступку"/>
        <s v="Приходи од новчаних казни за прекршаје по прекршајном налогу и казни изречених у управном поступку у корист нивоа општина"/>
        <s v="Приходи од новчаних казни за прекршаје које изриче општински орган управе надлежан за изворне јавне приходе_x000d__x000a_"/>
        <s v="Приходи од пенала у корист нивоа Републике"/>
        <s v="Приходи од пенала у корист Буџетског фонда за професионалну рехабилитацију и подстицање запошљавања особа са инвалидитетом"/>
        <s v="Приходи од пенала у корист нивоа градова"/>
        <s v="Одузета имовинска корист и средства добијена продајом одузетих предмета у прекршајном, кривичном и другом поступку"/>
        <s v="Средства од продаје одузете робе, наплаћених трошкова за утврђивање услова за обављање делатности и од мандатних казни које изричу тржишни инспектори"/>
        <s v="Новчана казна за царинске преступе и средства остварена од продаје одузете робе"/>
        <s v="Средства од продаје одузете робе у пореском поступку"/>
        <s v="Новчана средства добијена продајом трајно одузете имовине"/>
        <s v="Одузета имовинска корист и средства добијена продајом у поступцима за утврђивање одговорности за кажњива дела из члана 82. став 2. тачка 1) Закона о шумама_x000d__x000a_"/>
        <s v="Трошкови принудне наплате јавних прихода"/>
        <s v="Трошкови поступка пред органима за прекршаје_x000d__x000a_"/>
        <s v="Увећање пореског дуга у поступку принудне наплате"/>
        <s v="Увећање пореског дуга у поступку принудне наплате, који је правна последица принудне наплате изворних прихода јединица локалне самоуправе_x000d__x000a_"/>
        <s v="Приходи од примене начела опортунитета наплате у кривичном поступку"/>
        <s v="Приходи по прекршајним налозима које издаје републички орган управе надлежан за послове јавних прихода_x000d__x000a_"/>
        <s v="Остале новчане казне, пенали и приходи од одузете имовинске користи у корист нивоа Републике"/>
        <s v="Трошкови принудне наплате изворних јавних прихода општина и градова"/>
        <s v="Текући добровољни трансфери од физичких и правних лица у корист нивоа Републике"/>
        <s v="Текући добровољни трансфери од физичких и правних лица у корист нивоа градова"/>
        <s v="Текући добровољни трансфери за одлагање кривичног гоњења у корист нивоа градова"/>
        <s v="Текући добровољни трансфери од физичких и правних лица у корист нивоа општина"/>
        <s v="Текући добровољни трансфери од физичких и правних лица у корист нивоа АП Војводина"/>
        <s v="Капитални добровољни трансфери од физичких и правних лица у корист нивоа градова"/>
        <s v="Капитални добровољни трансфери од физичких и правних лица у корист нивоа општина"/>
        <s v="Капитални добровољни трансфери од физичких и правних лица у корист нивоа Републике"/>
        <s v="Средства по основу разлике за уплату нето прихода запосленог код исплатиоца прихода у јавном сектору"/>
        <s v="Средства по основу разлике за уплату нето прихода запосленог код свих исплатилаца прихода у јавном сектору, на основу решења Пореске управе_x000d__x000a_"/>
        <s v="Средства по основу Закона о привременом уређивању основица за обрачун и исплату плата, односно зарада и других сталних примања код корисника јавних средстава_x000d__x000a_"/>
        <s v="Укинути приходи буџета Републике"/>
        <s v="Закупнина за стан у државној својини"/>
        <s v="Део добити јавног предузећа, према одлуци управног одбора јавног предузећа"/>
        <s v="Уплата средстава по основу више обрачунатих зарада према Закону о утврђивању максималне зараде у јавном сектору у корист буџета Републике Србије"/>
        <s v="Приходи од Агенције за осигурање депозита по основу наплаћених потраживања"/>
        <s v="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_x000d__x000a_"/>
        <s v="Приходи од преузетих потраживања из стечајне масе од банака над којима је завршен стечајни поступак"/>
        <s v="Остали приходи буџета Републике"/>
        <s v="Мешовити и неодређени приходи у корист нивоа АП Војводина"/>
        <s v="Део добити јавног предузећа, према одлуци управног одбора јавног предузећа, у корист нивоа АП Војводина_x000d__x000a_"/>
        <s v="Приходи АП Војводина од Агенције за осигурање депозита по основу наплаћених потраживања_x000d__x000a_"/>
        <s v="Остали приходи у корист нивоа градова"/>
        <s v="Закупнина за стан у државној својини у корист нивоа градова_x000d__x000a_"/>
        <s v="Део добити јавног предузећа, према одлуци управног одбора јавног предузећа, у корист нивоа градова_x000d__x000a_"/>
        <s v="Закупнина за стан у градској својини у корист нивоа градова"/>
        <s v="Остали приходи у корист нивоа општина"/>
        <s v="Закупнина за стан у државној својини у корист нивоа општина"/>
        <s v="Део добити јавног предузећа, према одлуци управног одбора јавног предузећа, у корист нивоа општина_x000d__x000a_"/>
        <s v="Закупнина за стан у општинској својини у корист нивоа општина_x000d__x000a_"/>
        <s v="Уплата средстава по основу више обрачунатих зарада према Закону о утврђивању максималне зараде у јавном сектору у корист буџета општине_x000d__x000a_"/>
        <s v="Мешовити и неодређени приходи у корист Републичког фонда за здравствено осигурање_x000d__x000a_"/>
        <s v="Мешовити и неодређени приходи у корист Републичког фонда за ПИО_x000d__x000a_"/>
        <s v="Средства од 5% бруто премије осигурања од аутоодговорности"/>
        <s v="Меморандумске ставке за рефундацију расхода буџета Републике из претходне године_x000d__x000a_"/>
        <s v="Меморандумске ставке за рефундацију расхода буџета АП Војводина из претходне године_x000d__x000a_"/>
        <s v="Меморандумске ставке за рефундацију расхода буџета града из претходне године"/>
        <s v="Меморандумске ставке за рефундацију расхода буџета општине из претходне године"/>
        <s v="Меморандумске ставке за рефундацију расхода буџета Републике из претходне године за финансиране пројекте из ЕУ_x000d__x000a_"/>
        <s v="Меморандумске ставке за рефундацију расхода буџета општине из претходне године за финансиране пројекте из ЕУ_x000d__x000a_"/>
        <s v="Меморандумске ставке за рефундацију расхода буџета града из претходне године за финансиране пројекте из ЕУ_x000d__x000a_"/>
        <s v="Допринос за здравствено осигурање незапослених лица који плаћа Национална служба за запошљавање_x000d__x000a_"/>
        <s v="Допринос за здравствено осигурање корисника пензија и корисника других новчаних накнада који плаћа Републички фонд за ПИО запослених_x000d__x000a_"/>
        <s v="Трансфери од Републичког фонда за ПИО пољопривредника у корист Републичког фонда за здравствено осигурање_x000d__x000a_"/>
        <s v="Трансфери од Републичког фонда за ПИО самосталних делатности у корист Републичког фонда за здравствено осигурање_x000d__x000a_"/>
        <s v="Допринос за здравствено осигурање корисника новчаних накнада из члана 224. Закона о пензијском и инвалидском осигурању_x000d__x000a_"/>
        <s v="Допринос за здравствено осигурање за лица која остварују накнаду зараде за време привремене спречености за рад (боловање) по прописима о здравственом осигурању, који плаћа Републички фонд за здравствено осигурање_x000d__x000a_"/>
        <s v="Допринос за здравствено осигурање који плаћа Национална служба за запошљавање по члану 45. Закона о доприносима за обавезно социјално осигурање_x000d__x000a_"/>
        <s v="Допринос за здравствено осигурање корисника војне пензије који плаћа Републички фонд за ПИО војних осигураника_x000d__x000a_"/>
        <s v="Допринос за пензијско и инвалидско осигурање незапослених који уплаћује Национална служба за запошљавање_x000d__x000a_"/>
        <s v="Допринос за пензијско и инвалидско осигурање запослених који примају накнаду за време привремене спречености за рад (боловање) по прописима о здравственом осигурању, који уплаћује Републички фонд за здравствено осигурање_x000d__x000a_"/>
        <s v="Допринос за пензијско и инвалидско осигурање који плаћа Национална служба за запошљавање по члану 45. Закона о доприносима за обавезно социјално осигурање_x000d__x000a_"/>
        <s v="Допринос за пензијско и инвалидско осигурање војних осигураника који примају накнаду за време привремене спречености за рад (боловање)_x000d__x000a_"/>
        <s v="Допринос за пензијско и инвалидско осигурање за физичка лица која, у складу са законом самостално обављају привредну и другу делатност као основно занимање док примају накнаду за време привремене спречености за рад (боловање) по прописима о здрав"/>
        <s v="Трансфери од организација за обавезно социјално осигурање у корист Националне службе за запошљавање_x000d__x000a_"/>
        <s v="Допринос за случај незапослености који плаћа Национална служба за запошљавање по члану 45. Закона о доприносима за обавезно социјално осигурање_x000d__x000a_"/>
        <s v="Трансфери од организација за обавезно социјално осигурање у корист Републичког фонда за ПИО пољопривредника_x000d__x000a_"/>
        <s v="Трансфери од организација за обавезно социјално осигурање у корист Фонда за социјално осигурање војних осигураника_x000d__x000a_"/>
        <s v="Примања од продаје непокретности у државној својини, осим непокретности које користе органи АП"/>
        <s v="Примања од откупа станова у државној својини"/>
        <s v="Примања од продаје непокретности Војске Србије"/>
        <s v="Примања од продаје станова у државној својини које користе државни органи и организације"/>
        <s v="Примања остварена по основу продаје станова намењених за решавање стамбених потреба избеглица_x000d__x000a_"/>
        <s v="Примања од откупа станова и гаража које користи Министарство одбране"/>
        <s v="Примања од продаје непокретности у корист нивоа градова"/>
        <s v="Примања од продаје станова у корист нивоа градова"/>
        <s v="Примања од отплате станова у корист нивоа градова"/>
        <s v="Примања по основу обавеза за социјално становање у корист нивоа градова"/>
        <s v="Примања од продаје непокретности у корист нивоа општина"/>
        <s v="Примања од продаје станова у корист нивоа општина"/>
        <s v="Примања од отплате станова у корист нивоа општина"/>
        <s v="Примања од продаје покретних ствари у корист нивоа Републике"/>
        <s v="Примања од продаје покретних ствари које користи Министарство одбране и Војска Србије"/>
        <s v="Примања од продаје покретних ствари у корист нивоа АП Војводина"/>
        <s v="Примања од продаје покретних ствари у корист нивоа градова"/>
        <s v="Примања од продаје покретних ствари у корист нивоа општина"/>
        <s v="Примања од продаје осталих основних средстава у корист нивоа градова"/>
        <s v="Примања од продаје осталих основних средстава у корист нивоа општина"/>
        <s v="Примања од продаје осталих основних средстава у корист нивоа Републике"/>
        <s v="Примања од продаје робних резерви у корист буџета Републике"/>
        <s v="Примања од продаје робних резерви у корист нивоа градова"/>
        <s v="Примања од продаје залиха производње у корист нивоа општина"/>
        <s v="Примања од продаје залиха производње у корист нивоа градова"/>
        <s v="Примања од продаје робе за даљу продају у корист нивоа општина"/>
        <s v="Примања од продаје робе за даљу продају у корист нивоа градова"/>
        <s v="Примања од продаје земљишта у корист нивоа Републике"/>
        <s v="Примања од продаје земљишта у корист нивоа градова"/>
        <s v="Примања од продаје земљишта у корист нивоа општина"/>
        <s v="Примања од емитовања домаћих хартија од вредности, изузев акција, у корист нивоа  Републике"/>
        <s v="Примања од задуживања од пословних банака у земљи у корист нивоа градова"/>
        <s v="Примања од задуживања од пословних банака у земљи у корист нивоа општина"/>
        <s v="Примања од задуживања од пословних банака у земљи у корист нивоа АП Војводина_x000d__x000a_"/>
        <s v="Примања од задуживања од осталих поверилаца у земљи у корист нивоа градова"/>
        <s v="Примања од задуживања од осталих поверилаца у земљи у корист нивоа општина"/>
        <s v="Примања од домаћих меница у корист нивоа општина"/>
        <s v="Примања од задуживања од мултилатералних институција у корист нивоа градова_x000d__x000a_"/>
        <s v="Примања од задуживања од мултилатералних институција у корист нивоа Републике_x000d__x000a_"/>
        <s v="Примања од задуживања од иностраних пословних банака у корист нивоа Републике_x000d__x000a_"/>
        <s v="Примања од задуживања од иностраних држава у корист нивоа Републике_x000d__x000a_"/>
        <s v="Примања од продаје домаћих хартија од вредности, изузев акција, у корист нивоа Републике"/>
        <s v="Примања од отплате кредита датих домаћим јавним нефинансијским институцијама у корист нивоа градова"/>
        <s v="Примања од отплате кредита датих домаћим јавним нефинансијским институцијама у корист нивоа општина"/>
        <s v="Примања од отплате кредита датих домаћим јавним нефинансијским институцијама у корист нивоа Републике"/>
        <s v="Примања од отплате кредита датих домаћинствима у земљи у корист нивоа Републике"/>
        <s v="Примања од отплате кредита датих домаћинствима у земљи у корист нивоа АП Војводина"/>
        <s v="Примања од отплате кредита датих домаћинствима у земљи у корист нивоа градова"/>
        <s v="Примања од отплате кредита датих домаћинствима у земљи у корист нивоа општина"/>
        <s v="Примања од приватизације од продаје акција"/>
        <s v="Примања од аукцијске приватизације"/>
        <s v="Примања од продаје капитала у поступку приватизације у корист Буџетског фонда за реституцију"/>
        <s v="Примања од продаје домаћих акција и осталог капитала у корист нивоа АП Војводина"/>
        <s v="Примања од продаје домаћих акција и осталог капитала у корист нивоа градова"/>
        <s v="Примања од продаје домаћих акција и осталог капитала у корист нивоа општина"/>
        <s v="Примања од продаје домаћих акција и осталог капитала у корист Републичког фонда за ПИО "/>
        <s v="Примања од отплате кредита датих за премошћавање финансирања пројеката ЕУ у корист нивоа Републике_x000d__x000a_"/>
      </sharedItems>
    </cacheField>
    <cacheField name="k-3" numFmtId="0">
      <sharedItems containsSemiMixedTypes="0" containsString="0" containsNumber="1" containsInteger="1" minValue="711" maxValue="922" count="29">
        <n v="711"/>
        <n v="712"/>
        <n v="713"/>
        <n v="714"/>
        <n v="715"/>
        <n v="716"/>
        <n v="717"/>
        <n v="719"/>
        <n v="731"/>
        <n v="732"/>
        <n v="733"/>
        <n v="741"/>
        <n v="742"/>
        <n v="743"/>
        <n v="744"/>
        <n v="745"/>
        <n v="772"/>
        <n v="781"/>
        <n v="811"/>
        <n v="812"/>
        <n v="813"/>
        <n v="821"/>
        <n v="822"/>
        <n v="823"/>
        <n v="841"/>
        <n v="911"/>
        <n v="912"/>
        <n v="921"/>
        <n v="922"/>
      </sharedItems>
    </cacheField>
    <cacheField name="k-4" numFmtId="0">
      <sharedItems containsSemiMixedTypes="0" containsString="0" containsNumber="1" containsInteger="1" minValue="7111" maxValue="9223" count="64">
        <n v="7111"/>
        <n v="7112"/>
        <n v="7121"/>
        <n v="7131"/>
        <n v="7133"/>
        <n v="7134"/>
        <n v="7136"/>
        <n v="7141"/>
        <n v="7144"/>
        <n v="7145"/>
        <n v="7151"/>
        <n v="7161"/>
        <n v="7162"/>
        <n v="7171"/>
        <n v="7172"/>
        <n v="7173"/>
        <n v="7175"/>
        <n v="7176"/>
        <n v="7192"/>
        <n v="7311"/>
        <n v="7312"/>
        <n v="7321"/>
        <n v="7322"/>
        <n v="7323"/>
        <n v="7324"/>
        <n v="7331"/>
        <n v="7332"/>
        <n v="7411"/>
        <n v="7412"/>
        <n v="7414"/>
        <n v="7415"/>
        <n v="7421"/>
        <n v="7422"/>
        <n v="7423"/>
        <n v="7431"/>
        <n v="7432"/>
        <n v="7433"/>
        <n v="7434"/>
        <n v="7435"/>
        <n v="7439"/>
        <n v="7441"/>
        <n v="7442"/>
        <n v="7451"/>
        <n v="7721"/>
        <n v="7813"/>
        <n v="8111"/>
        <n v="8121"/>
        <n v="8131"/>
        <n v="8211"/>
        <n v="8221"/>
        <n v="8231"/>
        <n v="8411"/>
        <n v="9111"/>
        <n v="9114"/>
        <n v="9115"/>
        <n v="9118"/>
        <n v="9123"/>
        <n v="9124"/>
        <n v="9122"/>
        <n v="9211"/>
        <n v="9215"/>
        <n v="9216"/>
        <n v="9219"/>
        <n v="9223"/>
      </sharedItems>
    </cacheField>
    <cacheField name="k-5" numFmtId="0">
      <sharedItems containsSemiMixedTypes="0" containsString="0" containsNumber="1" containsInteger="1" minValue="71111" maxValue="922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1"/>
    <x v="1"/>
    <x v="1"/>
  </r>
  <r>
    <x v="2"/>
    <x v="2"/>
    <x v="2"/>
  </r>
  <r>
    <x v="2"/>
    <x v="2"/>
    <x v="2"/>
  </r>
  <r>
    <x v="2"/>
    <x v="2"/>
    <x v="2"/>
  </r>
  <r>
    <x v="2"/>
    <x v="2"/>
    <x v="2"/>
  </r>
  <r>
    <x v="2"/>
    <x v="2"/>
    <x v="2"/>
  </r>
  <r>
    <x v="2"/>
    <x v="2"/>
    <x v="2"/>
  </r>
  <r>
    <x v="2"/>
    <x v="2"/>
    <x v="2"/>
  </r>
  <r>
    <x v="2"/>
    <x v="2"/>
    <x v="2"/>
  </r>
  <r>
    <x v="1"/>
    <x v="1"/>
    <x v="1"/>
  </r>
  <r>
    <x v="3"/>
    <x v="3"/>
    <x v="3"/>
  </r>
  <r>
    <x v="3"/>
    <x v="3"/>
    <x v="3"/>
  </r>
  <r>
    <x v="3"/>
    <x v="3"/>
    <x v="3"/>
  </r>
  <r>
    <x v="1"/>
    <x v="1"/>
    <x v="1"/>
  </r>
  <r>
    <x v="4"/>
    <x v="4"/>
    <x v="4"/>
  </r>
  <r>
    <x v="4"/>
    <x v="4"/>
    <x v="4"/>
  </r>
  <r>
    <x v="1"/>
    <x v="1"/>
    <x v="1"/>
  </r>
  <r>
    <x v="5"/>
    <x v="5"/>
    <x v="5"/>
  </r>
  <r>
    <x v="5"/>
    <x v="5"/>
    <x v="5"/>
  </r>
  <r>
    <x v="1"/>
    <x v="1"/>
    <x v="1"/>
  </r>
  <r>
    <x v="6"/>
    <x v="6"/>
    <x v="6"/>
  </r>
  <r>
    <x v="6"/>
    <x v="6"/>
    <x v="6"/>
  </r>
  <r>
    <x v="6"/>
    <x v="6"/>
    <x v="6"/>
  </r>
  <r>
    <x v="6"/>
    <x v="6"/>
    <x v="6"/>
  </r>
  <r>
    <x v="6"/>
    <x v="6"/>
    <x v="6"/>
  </r>
  <r>
    <x v="6"/>
    <x v="6"/>
    <x v="6"/>
  </r>
  <r>
    <x v="1"/>
    <x v="1"/>
    <x v="1"/>
  </r>
  <r>
    <x v="7"/>
    <x v="7"/>
    <x v="7"/>
  </r>
  <r>
    <x v="7"/>
    <x v="7"/>
    <x v="7"/>
  </r>
  <r>
    <x v="1"/>
    <x v="1"/>
    <x v="1"/>
  </r>
  <r>
    <x v="8"/>
    <x v="8"/>
    <x v="8"/>
  </r>
  <r>
    <x v="1"/>
    <x v="1"/>
    <x v="1"/>
  </r>
  <r>
    <x v="9"/>
    <x v="9"/>
    <x v="9"/>
  </r>
  <r>
    <x v="1"/>
    <x v="1"/>
    <x v="1"/>
  </r>
  <r>
    <x v="10"/>
    <x v="10"/>
    <x v="10"/>
  </r>
  <r>
    <x v="1"/>
    <x v="1"/>
    <x v="1"/>
  </r>
  <r>
    <x v="11"/>
    <x v="11"/>
    <x v="11"/>
  </r>
  <r>
    <x v="11"/>
    <x v="11"/>
    <x v="11"/>
  </r>
  <r>
    <x v="11"/>
    <x v="11"/>
    <x v="11"/>
  </r>
  <r>
    <x v="11"/>
    <x v="11"/>
    <x v="11"/>
  </r>
  <r>
    <x v="11"/>
    <x v="11"/>
    <x v="11"/>
  </r>
  <r>
    <x v="11"/>
    <x v="11"/>
    <x v="11"/>
  </r>
  <r>
    <x v="11"/>
    <x v="11"/>
    <x v="11"/>
  </r>
  <r>
    <x v="11"/>
    <x v="11"/>
    <x v="11"/>
  </r>
  <r>
    <x v="1"/>
    <x v="1"/>
    <x v="1"/>
  </r>
  <r>
    <x v="12"/>
    <x v="12"/>
    <x v="12"/>
  </r>
  <r>
    <x v="12"/>
    <x v="12"/>
    <x v="12"/>
  </r>
  <r>
    <x v="12"/>
    <x v="12"/>
    <x v="12"/>
  </r>
  <r>
    <x v="1"/>
    <x v="1"/>
    <x v="1"/>
  </r>
  <r>
    <x v="13"/>
    <x v="13"/>
    <x v="13"/>
  </r>
  <r>
    <x v="13"/>
    <x v="13"/>
    <x v="13"/>
  </r>
  <r>
    <x v="13"/>
    <x v="13"/>
    <x v="13"/>
  </r>
  <r>
    <x v="13"/>
    <x v="13"/>
    <x v="13"/>
  </r>
  <r>
    <x v="13"/>
    <x v="13"/>
    <x v="13"/>
  </r>
  <r>
    <x v="13"/>
    <x v="13"/>
    <x v="13"/>
  </r>
  <r>
    <x v="1"/>
    <x v="1"/>
    <x v="1"/>
  </r>
  <r>
    <x v="14"/>
    <x v="14"/>
    <x v="14"/>
  </r>
  <r>
    <x v="14"/>
    <x v="14"/>
    <x v="14"/>
  </r>
  <r>
    <x v="14"/>
    <x v="14"/>
    <x v="14"/>
  </r>
  <r>
    <x v="14"/>
    <x v="14"/>
    <x v="14"/>
  </r>
  <r>
    <x v="1"/>
    <x v="1"/>
    <x v="1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5"/>
    <x v="15"/>
    <x v="15"/>
  </r>
  <r>
    <x v="1"/>
    <x v="1"/>
    <x v="1"/>
  </r>
  <r>
    <x v="16"/>
    <x v="16"/>
    <x v="16"/>
  </r>
  <r>
    <x v="16"/>
    <x v="16"/>
    <x v="16"/>
  </r>
  <r>
    <x v="16"/>
    <x v="16"/>
    <x v="16"/>
  </r>
  <r>
    <x v="1"/>
    <x v="1"/>
    <x v="1"/>
  </r>
  <r>
    <x v="17"/>
    <x v="17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3">
  <r>
    <x v="0"/>
    <s v="Урбанизам и просторно планирање"/>
    <x v="0"/>
    <s v="0001"/>
    <x v="0"/>
  </r>
  <r>
    <x v="0"/>
    <s v="Урбанизам и просторно планирање"/>
    <x v="1"/>
    <s v="0002"/>
    <x v="1"/>
  </r>
  <r>
    <x v="0"/>
    <s v="Урбанизам и просторно планирање"/>
    <x v="2"/>
    <s v="0003"/>
    <x v="2"/>
  </r>
  <r>
    <x v="0"/>
    <s v="Урбанизам и просторно планирање"/>
    <x v="3"/>
    <s v="0004"/>
    <x v="3"/>
  </r>
  <r>
    <x v="0"/>
    <s v="Урбанизам и просторно планирање"/>
    <x v="4"/>
    <s v="0005"/>
    <x v="4"/>
  </r>
  <r>
    <x v="1"/>
    <m/>
    <x v="5"/>
    <m/>
    <x v="5"/>
  </r>
  <r>
    <x v="2"/>
    <s v="Урбанизам и просторно планирање"/>
    <x v="6"/>
    <s v="0001"/>
    <x v="6"/>
  </r>
  <r>
    <x v="2"/>
    <s v="Урбанизам и просторно планирање"/>
    <x v="7"/>
    <s v="0002"/>
    <x v="7"/>
  </r>
  <r>
    <x v="2"/>
    <s v="Урбанизам и просторно планирање"/>
    <x v="8"/>
    <s v="0003"/>
    <x v="8"/>
  </r>
  <r>
    <x v="2"/>
    <s v="Урбанизам и просторно планирање"/>
    <x v="9"/>
    <s v="0004"/>
    <x v="9"/>
  </r>
  <r>
    <x v="2"/>
    <s v="Урбанизам и просторно планирање"/>
    <x v="10"/>
    <s v="0005"/>
    <x v="10"/>
  </r>
  <r>
    <x v="2"/>
    <s v="Урбанизам и просторно планирање"/>
    <x v="11"/>
    <s v="0006"/>
    <x v="11"/>
  </r>
  <r>
    <x v="2"/>
    <s v="Урбанизам и просторно планирање"/>
    <x v="12"/>
    <s v="0007"/>
    <x v="12"/>
  </r>
  <r>
    <x v="2"/>
    <s v="Урбанизам и просторно планирање"/>
    <x v="13"/>
    <s v="0008"/>
    <x v="13"/>
  </r>
  <r>
    <x v="1"/>
    <m/>
    <x v="5"/>
    <m/>
    <x v="5"/>
  </r>
  <r>
    <x v="3"/>
    <s v="Економска и развојна политика"/>
    <x v="14"/>
    <s v="0001"/>
    <x v="14"/>
  </r>
  <r>
    <x v="3"/>
    <s v="Економска и развојна политика"/>
    <x v="15"/>
    <s v="0002"/>
    <x v="15"/>
  </r>
  <r>
    <x v="3"/>
    <s v="Економска и развојна политика"/>
    <x v="16"/>
    <s v="0003"/>
    <x v="16"/>
  </r>
  <r>
    <x v="1"/>
    <m/>
    <x v="5"/>
    <m/>
    <x v="5"/>
  </r>
  <r>
    <x v="4"/>
    <s v="Економска и развојна политика"/>
    <x v="17"/>
    <s v="0001"/>
    <x v="17"/>
  </r>
  <r>
    <x v="4"/>
    <s v="Економска и развојна политика"/>
    <x v="18"/>
    <s v="0002"/>
    <x v="18"/>
  </r>
  <r>
    <x v="1"/>
    <m/>
    <x v="5"/>
    <m/>
    <x v="5"/>
  </r>
  <r>
    <x v="5"/>
    <s v="Пољопривреда и рурални развој"/>
    <x v="19"/>
    <s v="0001"/>
    <x v="19"/>
  </r>
  <r>
    <x v="5"/>
    <s v="Пољопривреда и рурални развој"/>
    <x v="20"/>
    <s v="0002"/>
    <x v="20"/>
  </r>
  <r>
    <x v="1"/>
    <m/>
    <x v="5"/>
    <m/>
    <x v="5"/>
  </r>
  <r>
    <x v="6"/>
    <s v="Заштита животне средине"/>
    <x v="21"/>
    <s v="0001"/>
    <x v="21"/>
  </r>
  <r>
    <x v="6"/>
    <s v="Заштита животне средине"/>
    <x v="22"/>
    <s v="0002"/>
    <x v="22"/>
  </r>
  <r>
    <x v="6"/>
    <s v="Заштита животне средине"/>
    <x v="23"/>
    <s v="0003"/>
    <x v="23"/>
  </r>
  <r>
    <x v="6"/>
    <s v="Заштита животне средине"/>
    <x v="24"/>
    <s v="0004"/>
    <x v="24"/>
  </r>
  <r>
    <x v="6"/>
    <s v="Заштита животне средине"/>
    <x v="25"/>
    <s v="0005"/>
    <x v="25"/>
  </r>
  <r>
    <x v="6"/>
    <s v="Заштита животне средине"/>
    <x v="26"/>
    <s v="0006"/>
    <x v="26"/>
  </r>
  <r>
    <x v="1"/>
    <m/>
    <x v="5"/>
    <m/>
    <x v="5"/>
  </r>
  <r>
    <x v="7"/>
    <s v="Саобраћај и саобраћајна инфраструктура"/>
    <x v="27"/>
    <s v="0002"/>
    <x v="27"/>
  </r>
  <r>
    <x v="7"/>
    <s v="Саобраћај и саобраћајна инфраструктура"/>
    <x v="28"/>
    <s v="0004"/>
    <x v="28"/>
  </r>
  <r>
    <x v="1"/>
    <m/>
    <x v="5"/>
    <m/>
    <x v="5"/>
  </r>
  <r>
    <x v="8"/>
    <s v="Образовање"/>
    <x v="29"/>
    <s v="0001"/>
    <x v="29"/>
  </r>
  <r>
    <x v="1"/>
    <m/>
    <x v="5"/>
    <m/>
    <x v="5"/>
  </r>
  <r>
    <x v="9"/>
    <s v="Образовање"/>
    <x v="30"/>
    <s v="0001"/>
    <x v="30"/>
  </r>
  <r>
    <x v="1"/>
    <m/>
    <x v="5"/>
    <m/>
    <x v="5"/>
  </r>
  <r>
    <x v="10"/>
    <s v="Образовање"/>
    <x v="31"/>
    <s v="0001"/>
    <x v="31"/>
  </r>
  <r>
    <x v="1"/>
    <m/>
    <x v="5"/>
    <m/>
    <x v="5"/>
  </r>
  <r>
    <x v="11"/>
    <s v="Социјална заштита"/>
    <x v="32"/>
    <s v="0001"/>
    <x v="32"/>
  </r>
  <r>
    <x v="11"/>
    <s v="Социјална заштита"/>
    <x v="33"/>
    <s v="0002"/>
    <x v="33"/>
  </r>
  <r>
    <x v="11"/>
    <s v="Социјална заштита"/>
    <x v="34"/>
    <s v="0003"/>
    <x v="34"/>
  </r>
  <r>
    <x v="11"/>
    <s v="Социјална заштита"/>
    <x v="35"/>
    <s v="0004"/>
    <x v="35"/>
  </r>
  <r>
    <x v="11"/>
    <s v="Социјална заштита"/>
    <x v="36"/>
    <s v="0005"/>
    <x v="36"/>
  </r>
  <r>
    <x v="11"/>
    <s v="Социјална заштита"/>
    <x v="37"/>
    <s v="0006"/>
    <x v="37"/>
  </r>
  <r>
    <x v="11"/>
    <s v="Социјална заштита"/>
    <x v="38"/>
    <s v="0007"/>
    <x v="38"/>
  </r>
  <r>
    <x v="11"/>
    <s v="Социјална заштита"/>
    <x v="39"/>
    <s v="0008"/>
    <x v="39"/>
  </r>
  <r>
    <x v="1"/>
    <m/>
    <x v="5"/>
    <m/>
    <x v="5"/>
  </r>
  <r>
    <x v="12"/>
    <s v="Здравствена заштита"/>
    <x v="40"/>
    <s v="0001"/>
    <x v="40"/>
  </r>
  <r>
    <x v="12"/>
    <s v="Здравствена заштита"/>
    <x v="41"/>
    <s v="0002"/>
    <x v="41"/>
  </r>
  <r>
    <x v="12"/>
    <s v="Здравствена заштита"/>
    <x v="42"/>
    <s v="0003"/>
    <x v="42"/>
  </r>
  <r>
    <x v="1"/>
    <m/>
    <x v="5"/>
    <m/>
    <x v="5"/>
  </r>
  <r>
    <x v="13"/>
    <s v="Култура, комуникације и медији"/>
    <x v="43"/>
    <s v="0001"/>
    <x v="43"/>
  </r>
  <r>
    <x v="13"/>
    <s v="Култура, комуникације и медији"/>
    <x v="44"/>
    <s v="0002"/>
    <x v="44"/>
  </r>
  <r>
    <x v="13"/>
    <s v="Култура, комуникације и медији"/>
    <x v="45"/>
    <s v="0003"/>
    <x v="45"/>
  </r>
  <r>
    <x v="13"/>
    <s v="Култура, комуникације и медији"/>
    <x v="46"/>
    <s v="0004"/>
    <x v="46"/>
  </r>
  <r>
    <x v="13"/>
    <s v="Култура, комуникације и медији"/>
    <x v="47"/>
    <s v="0005"/>
    <x v="47"/>
  </r>
  <r>
    <x v="13"/>
    <s v="Култура, комуникације и медији"/>
    <x v="48"/>
    <s v="0006"/>
    <x v="48"/>
  </r>
  <r>
    <x v="1"/>
    <m/>
    <x v="5"/>
    <m/>
    <x v="5"/>
  </r>
  <r>
    <x v="14"/>
    <s v="Спорт и омладина"/>
    <x v="49"/>
    <s v="0004"/>
    <x v="49"/>
  </r>
  <r>
    <x v="14"/>
    <s v="Спорт и омладина"/>
    <x v="50"/>
    <s v="0002"/>
    <x v="50"/>
  </r>
  <r>
    <x v="14"/>
    <s v="Спорт и омладина"/>
    <x v="51"/>
    <s v="0001"/>
    <x v="51"/>
  </r>
  <r>
    <x v="14"/>
    <s v="Спорт и омладина"/>
    <x v="52"/>
    <s v="0005"/>
    <x v="52"/>
  </r>
  <r>
    <x v="1"/>
    <m/>
    <x v="5"/>
    <m/>
    <x v="5"/>
  </r>
  <r>
    <x v="15"/>
    <s v="Опште услуге јавне управе"/>
    <x v="53"/>
    <s v="0001"/>
    <x v="53"/>
  </r>
  <r>
    <x v="15"/>
    <s v="Опште услуге јавне управе"/>
    <x v="54"/>
    <s v="0002"/>
    <x v="54"/>
  </r>
  <r>
    <x v="15"/>
    <s v="Опште услуге јавне управе"/>
    <x v="55"/>
    <s v="0003"/>
    <x v="55"/>
  </r>
  <r>
    <x v="15"/>
    <s v="Опште услуге јавне управе"/>
    <x v="56"/>
    <s v="0004"/>
    <x v="56"/>
  </r>
  <r>
    <x v="15"/>
    <s v="Опште услуге јавне управе"/>
    <x v="57"/>
    <s v="0005"/>
    <x v="57"/>
  </r>
  <r>
    <x v="15"/>
    <s v="Опште услуге јавне управе"/>
    <x v="58"/>
    <s v="0006"/>
    <x v="58"/>
  </r>
  <r>
    <x v="15"/>
    <s v="Опште услуге јавне управе"/>
    <x v="59"/>
    <s v="0007"/>
    <x v="59"/>
  </r>
  <r>
    <x v="15"/>
    <s v="Опште услуге јавне управе"/>
    <x v="60"/>
    <s v="0009"/>
    <x v="60"/>
  </r>
  <r>
    <x v="15"/>
    <s v="Опште услуге јавне управе"/>
    <x v="61"/>
    <s v="0010"/>
    <x v="61"/>
  </r>
  <r>
    <x v="15"/>
    <s v="Опште услуге јавне управе"/>
    <x v="62"/>
    <s v="0011"/>
    <x v="62"/>
  </r>
  <r>
    <x v="15"/>
    <s v="Опште услуге јавне управе"/>
    <x v="63"/>
    <s v="0014"/>
    <x v="63"/>
  </r>
  <r>
    <x v="1"/>
    <m/>
    <x v="5"/>
    <m/>
    <x v="5"/>
  </r>
  <r>
    <x v="16"/>
    <s v="Политички систем"/>
    <x v="64"/>
    <s v="0001"/>
    <x v="64"/>
  </r>
  <r>
    <x v="16"/>
    <s v="Политички систем"/>
    <x v="65"/>
    <s v="0002"/>
    <x v="65"/>
  </r>
  <r>
    <x v="16"/>
    <s v="Политички систем"/>
    <x v="66"/>
    <s v="0003"/>
    <x v="66"/>
  </r>
  <r>
    <x v="1"/>
    <m/>
    <x v="5"/>
    <m/>
    <x v="5"/>
  </r>
  <r>
    <x v="17"/>
    <s v="Енергетика"/>
    <x v="67"/>
    <s v="0001"/>
    <x v="6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97">
  <r>
    <x v="0"/>
    <x v="0"/>
    <x v="0"/>
    <x v="0"/>
    <n v="71111"/>
  </r>
  <r>
    <x v="1"/>
    <x v="1"/>
    <x v="0"/>
    <x v="0"/>
    <n v="71112"/>
  </r>
  <r>
    <x v="2"/>
    <x v="2"/>
    <x v="0"/>
    <x v="0"/>
    <n v="71112"/>
  </r>
  <r>
    <x v="3"/>
    <x v="3"/>
    <x v="0"/>
    <x v="0"/>
    <n v="71112"/>
  </r>
  <r>
    <x v="4"/>
    <x v="4"/>
    <x v="0"/>
    <x v="0"/>
    <n v="71113"/>
  </r>
  <r>
    <x v="5"/>
    <x v="5"/>
    <x v="0"/>
    <x v="0"/>
    <n v="71114"/>
  </r>
  <r>
    <x v="6"/>
    <x v="6"/>
    <x v="0"/>
    <x v="0"/>
    <n v="71114"/>
  </r>
  <r>
    <x v="7"/>
    <x v="7"/>
    <x v="0"/>
    <x v="0"/>
    <n v="71114"/>
  </r>
  <r>
    <x v="8"/>
    <x v="8"/>
    <x v="0"/>
    <x v="0"/>
    <n v="71114"/>
  </r>
  <r>
    <x v="9"/>
    <x v="9"/>
    <x v="0"/>
    <x v="0"/>
    <n v="71114"/>
  </r>
  <r>
    <x v="10"/>
    <x v="10"/>
    <x v="0"/>
    <x v="0"/>
    <n v="71114"/>
  </r>
  <r>
    <x v="11"/>
    <x v="11"/>
    <x v="0"/>
    <x v="0"/>
    <n v="71114"/>
  </r>
  <r>
    <x v="12"/>
    <x v="12"/>
    <x v="0"/>
    <x v="0"/>
    <n v="71114"/>
  </r>
  <r>
    <x v="13"/>
    <x v="13"/>
    <x v="0"/>
    <x v="0"/>
    <n v="71114"/>
  </r>
  <r>
    <x v="14"/>
    <x v="14"/>
    <x v="0"/>
    <x v="0"/>
    <n v="71115"/>
  </r>
  <r>
    <x v="15"/>
    <x v="15"/>
    <x v="0"/>
    <x v="0"/>
    <n v="71116"/>
  </r>
  <r>
    <x v="16"/>
    <x v="16"/>
    <x v="0"/>
    <x v="0"/>
    <n v="71117"/>
  </r>
  <r>
    <x v="17"/>
    <x v="17"/>
    <x v="0"/>
    <x v="0"/>
    <n v="71118"/>
  </r>
  <r>
    <x v="18"/>
    <x v="18"/>
    <x v="0"/>
    <x v="0"/>
    <n v="71118"/>
  </r>
  <r>
    <x v="19"/>
    <x v="19"/>
    <x v="0"/>
    <x v="0"/>
    <n v="71118"/>
  </r>
  <r>
    <x v="20"/>
    <x v="20"/>
    <x v="0"/>
    <x v="0"/>
    <n v="71118"/>
  </r>
  <r>
    <x v="21"/>
    <x v="21"/>
    <x v="0"/>
    <x v="0"/>
    <n v="71118"/>
  </r>
  <r>
    <x v="22"/>
    <x v="22"/>
    <x v="0"/>
    <x v="0"/>
    <n v="71119"/>
  </r>
  <r>
    <x v="23"/>
    <x v="23"/>
    <x v="0"/>
    <x v="0"/>
    <n v="71119"/>
  </r>
  <r>
    <x v="24"/>
    <x v="24"/>
    <x v="0"/>
    <x v="0"/>
    <n v="71119"/>
  </r>
  <r>
    <x v="25"/>
    <x v="25"/>
    <x v="0"/>
    <x v="0"/>
    <n v="71119"/>
  </r>
  <r>
    <x v="26"/>
    <x v="26"/>
    <x v="0"/>
    <x v="0"/>
    <n v="71119"/>
  </r>
  <r>
    <x v="27"/>
    <x v="27"/>
    <x v="0"/>
    <x v="1"/>
    <n v="71121"/>
  </r>
  <r>
    <x v="28"/>
    <x v="28"/>
    <x v="0"/>
    <x v="1"/>
    <n v="71121"/>
  </r>
  <r>
    <x v="29"/>
    <x v="29"/>
    <x v="0"/>
    <x v="1"/>
    <n v="71121"/>
  </r>
  <r>
    <x v="30"/>
    <x v="30"/>
    <x v="0"/>
    <x v="1"/>
    <n v="71121"/>
  </r>
  <r>
    <x v="31"/>
    <x v="31"/>
    <x v="0"/>
    <x v="1"/>
    <n v="71121"/>
  </r>
  <r>
    <x v="32"/>
    <x v="32"/>
    <x v="0"/>
    <x v="1"/>
    <n v="71121"/>
  </r>
  <r>
    <x v="33"/>
    <x v="33"/>
    <x v="0"/>
    <x v="1"/>
    <n v="71121"/>
  </r>
  <r>
    <x v="34"/>
    <x v="34"/>
    <x v="0"/>
    <x v="1"/>
    <n v="71121"/>
  </r>
  <r>
    <x v="35"/>
    <x v="35"/>
    <x v="0"/>
    <x v="1"/>
    <n v="71121"/>
  </r>
  <r>
    <x v="36"/>
    <x v="36"/>
    <x v="0"/>
    <x v="1"/>
    <n v="71122"/>
  </r>
  <r>
    <x v="37"/>
    <x v="37"/>
    <x v="1"/>
    <x v="2"/>
    <n v="71211"/>
  </r>
  <r>
    <x v="38"/>
    <x v="38"/>
    <x v="1"/>
    <x v="2"/>
    <n v="71211"/>
  </r>
  <r>
    <x v="39"/>
    <x v="39"/>
    <x v="1"/>
    <x v="2"/>
    <n v="71211"/>
  </r>
  <r>
    <x v="40"/>
    <x v="40"/>
    <x v="2"/>
    <x v="3"/>
    <n v="71311"/>
  </r>
  <r>
    <x v="41"/>
    <x v="41"/>
    <x v="2"/>
    <x v="3"/>
    <n v="71312"/>
  </r>
  <r>
    <x v="42"/>
    <x v="42"/>
    <x v="2"/>
    <x v="3"/>
    <n v="71312"/>
  </r>
  <r>
    <x v="43"/>
    <x v="43"/>
    <x v="2"/>
    <x v="4"/>
    <n v="71331"/>
  </r>
  <r>
    <x v="44"/>
    <x v="44"/>
    <x v="2"/>
    <x v="5"/>
    <n v="71341"/>
  </r>
  <r>
    <x v="45"/>
    <x v="45"/>
    <x v="2"/>
    <x v="5"/>
    <n v="71342"/>
  </r>
  <r>
    <x v="46"/>
    <x v="46"/>
    <x v="2"/>
    <x v="5"/>
    <n v="71342"/>
  </r>
  <r>
    <x v="47"/>
    <x v="47"/>
    <x v="2"/>
    <x v="5"/>
    <n v="71342"/>
  </r>
  <r>
    <x v="48"/>
    <x v="48"/>
    <x v="2"/>
    <x v="5"/>
    <n v="71342"/>
  </r>
  <r>
    <x v="49"/>
    <x v="49"/>
    <x v="2"/>
    <x v="5"/>
    <n v="71342"/>
  </r>
  <r>
    <x v="50"/>
    <x v="50"/>
    <x v="2"/>
    <x v="5"/>
    <n v="71342"/>
  </r>
  <r>
    <x v="51"/>
    <x v="51"/>
    <x v="2"/>
    <x v="6"/>
    <n v="71361"/>
  </r>
  <r>
    <x v="52"/>
    <x v="52"/>
    <x v="3"/>
    <x v="7"/>
    <n v="71411"/>
  </r>
  <r>
    <x v="53"/>
    <x v="53"/>
    <x v="3"/>
    <x v="7"/>
    <n v="71411"/>
  </r>
  <r>
    <x v="54"/>
    <x v="54"/>
    <x v="3"/>
    <x v="7"/>
    <n v="71411"/>
  </r>
  <r>
    <x v="55"/>
    <x v="55"/>
    <x v="3"/>
    <x v="7"/>
    <n v="71412"/>
  </r>
  <r>
    <x v="56"/>
    <x v="56"/>
    <x v="3"/>
    <x v="7"/>
    <n v="71412"/>
  </r>
  <r>
    <x v="57"/>
    <x v="57"/>
    <x v="3"/>
    <x v="7"/>
    <n v="71412"/>
  </r>
  <r>
    <x v="58"/>
    <x v="58"/>
    <x v="3"/>
    <x v="7"/>
    <n v="71412"/>
  </r>
  <r>
    <x v="59"/>
    <x v="59"/>
    <x v="3"/>
    <x v="7"/>
    <n v="71412"/>
  </r>
  <r>
    <x v="60"/>
    <x v="60"/>
    <x v="3"/>
    <x v="7"/>
    <n v="71412"/>
  </r>
  <r>
    <x v="61"/>
    <x v="61"/>
    <x v="3"/>
    <x v="7"/>
    <n v="71412"/>
  </r>
  <r>
    <x v="62"/>
    <x v="62"/>
    <x v="3"/>
    <x v="7"/>
    <n v="71412"/>
  </r>
  <r>
    <x v="63"/>
    <x v="63"/>
    <x v="3"/>
    <x v="7"/>
    <n v="71413"/>
  </r>
  <r>
    <x v="64"/>
    <x v="64"/>
    <x v="3"/>
    <x v="7"/>
    <n v="71413"/>
  </r>
  <r>
    <x v="65"/>
    <x v="65"/>
    <x v="3"/>
    <x v="7"/>
    <n v="71413"/>
  </r>
  <r>
    <x v="66"/>
    <x v="66"/>
    <x v="3"/>
    <x v="7"/>
    <n v="71413"/>
  </r>
  <r>
    <x v="67"/>
    <x v="67"/>
    <x v="3"/>
    <x v="7"/>
    <n v="71413"/>
  </r>
  <r>
    <x v="68"/>
    <x v="68"/>
    <x v="3"/>
    <x v="7"/>
    <n v="71413"/>
  </r>
  <r>
    <x v="69"/>
    <x v="69"/>
    <x v="3"/>
    <x v="7"/>
    <n v="71413"/>
  </r>
  <r>
    <x v="70"/>
    <x v="70"/>
    <x v="3"/>
    <x v="7"/>
    <n v="71413"/>
  </r>
  <r>
    <x v="71"/>
    <x v="71"/>
    <x v="3"/>
    <x v="7"/>
    <n v="71413"/>
  </r>
  <r>
    <x v="72"/>
    <x v="72"/>
    <x v="3"/>
    <x v="7"/>
    <n v="71414"/>
  </r>
  <r>
    <x v="73"/>
    <x v="73"/>
    <x v="3"/>
    <x v="8"/>
    <n v="71442"/>
  </r>
  <r>
    <x v="74"/>
    <x v="74"/>
    <x v="3"/>
    <x v="8"/>
    <n v="71443"/>
  </r>
  <r>
    <x v="75"/>
    <x v="75"/>
    <x v="3"/>
    <x v="8"/>
    <n v="71444"/>
  </r>
  <r>
    <x v="76"/>
    <x v="76"/>
    <x v="3"/>
    <x v="8"/>
    <n v="71444"/>
  </r>
  <r>
    <x v="77"/>
    <x v="77"/>
    <x v="3"/>
    <x v="9"/>
    <n v="71451"/>
  </r>
  <r>
    <x v="78"/>
    <x v="78"/>
    <x v="3"/>
    <x v="9"/>
    <n v="71451"/>
  </r>
  <r>
    <x v="79"/>
    <x v="79"/>
    <x v="3"/>
    <x v="9"/>
    <n v="71451"/>
  </r>
  <r>
    <x v="80"/>
    <x v="80"/>
    <x v="3"/>
    <x v="9"/>
    <n v="71452"/>
  </r>
  <r>
    <x v="81"/>
    <x v="81"/>
    <x v="3"/>
    <x v="9"/>
    <n v="71452"/>
  </r>
  <r>
    <x v="82"/>
    <x v="82"/>
    <x v="3"/>
    <x v="9"/>
    <n v="71452"/>
  </r>
  <r>
    <x v="83"/>
    <x v="83"/>
    <x v="3"/>
    <x v="9"/>
    <n v="71452"/>
  </r>
  <r>
    <x v="84"/>
    <x v="84"/>
    <x v="3"/>
    <x v="9"/>
    <n v="71452"/>
  </r>
  <r>
    <x v="85"/>
    <x v="85"/>
    <x v="3"/>
    <x v="9"/>
    <n v="71454"/>
  </r>
  <r>
    <x v="86"/>
    <x v="86"/>
    <x v="3"/>
    <x v="9"/>
    <n v="71454"/>
  </r>
  <r>
    <x v="87"/>
    <x v="87"/>
    <x v="3"/>
    <x v="9"/>
    <n v="71454"/>
  </r>
  <r>
    <x v="88"/>
    <x v="88"/>
    <x v="3"/>
    <x v="9"/>
    <n v="71454"/>
  </r>
  <r>
    <x v="89"/>
    <x v="89"/>
    <x v="3"/>
    <x v="9"/>
    <n v="71454"/>
  </r>
  <r>
    <x v="90"/>
    <x v="90"/>
    <x v="3"/>
    <x v="9"/>
    <n v="71454"/>
  </r>
  <r>
    <x v="91"/>
    <x v="91"/>
    <x v="3"/>
    <x v="9"/>
    <n v="71454"/>
  </r>
  <r>
    <x v="92"/>
    <x v="92"/>
    <x v="3"/>
    <x v="9"/>
    <n v="71454"/>
  </r>
  <r>
    <x v="93"/>
    <x v="93"/>
    <x v="3"/>
    <x v="9"/>
    <n v="71454"/>
  </r>
  <r>
    <x v="94"/>
    <x v="94"/>
    <x v="3"/>
    <x v="9"/>
    <n v="71455"/>
  </r>
  <r>
    <x v="95"/>
    <x v="95"/>
    <x v="3"/>
    <x v="9"/>
    <n v="71456"/>
  </r>
  <r>
    <x v="96"/>
    <x v="96"/>
    <x v="3"/>
    <x v="9"/>
    <n v="71456"/>
  </r>
  <r>
    <x v="97"/>
    <x v="97"/>
    <x v="3"/>
    <x v="9"/>
    <n v="71456"/>
  </r>
  <r>
    <x v="98"/>
    <x v="98"/>
    <x v="3"/>
    <x v="9"/>
    <n v="71457"/>
  </r>
  <r>
    <x v="99"/>
    <x v="99"/>
    <x v="3"/>
    <x v="9"/>
    <n v="71457"/>
  </r>
  <r>
    <x v="100"/>
    <x v="100"/>
    <x v="3"/>
    <x v="9"/>
    <n v="71457"/>
  </r>
  <r>
    <x v="101"/>
    <x v="101"/>
    <x v="3"/>
    <x v="9"/>
    <n v="71457"/>
  </r>
  <r>
    <x v="102"/>
    <x v="102"/>
    <x v="3"/>
    <x v="9"/>
    <n v="71457"/>
  </r>
  <r>
    <x v="103"/>
    <x v="103"/>
    <x v="3"/>
    <x v="9"/>
    <n v="71457"/>
  </r>
  <r>
    <x v="104"/>
    <x v="104"/>
    <x v="3"/>
    <x v="9"/>
    <n v="71458"/>
  </r>
  <r>
    <x v="105"/>
    <x v="105"/>
    <x v="3"/>
    <x v="9"/>
    <n v="71458"/>
  </r>
  <r>
    <x v="106"/>
    <x v="106"/>
    <x v="3"/>
    <x v="9"/>
    <n v="71458"/>
  </r>
  <r>
    <x v="107"/>
    <x v="107"/>
    <x v="3"/>
    <x v="9"/>
    <n v="71458"/>
  </r>
  <r>
    <x v="108"/>
    <x v="108"/>
    <x v="3"/>
    <x v="9"/>
    <n v="71459"/>
  </r>
  <r>
    <x v="109"/>
    <x v="109"/>
    <x v="3"/>
    <x v="9"/>
    <n v="71459"/>
  </r>
  <r>
    <x v="110"/>
    <x v="110"/>
    <x v="3"/>
    <x v="9"/>
    <n v="71459"/>
  </r>
  <r>
    <x v="111"/>
    <x v="111"/>
    <x v="3"/>
    <x v="9"/>
    <n v="71459"/>
  </r>
  <r>
    <x v="112"/>
    <x v="112"/>
    <x v="3"/>
    <x v="9"/>
    <n v="71459"/>
  </r>
  <r>
    <x v="113"/>
    <x v="113"/>
    <x v="3"/>
    <x v="9"/>
    <n v="71459"/>
  </r>
  <r>
    <x v="114"/>
    <x v="114"/>
    <x v="4"/>
    <x v="10"/>
    <n v="71512"/>
  </r>
  <r>
    <x v="115"/>
    <x v="115"/>
    <x v="4"/>
    <x v="10"/>
    <n v="71519"/>
  </r>
  <r>
    <x v="116"/>
    <x v="116"/>
    <x v="4"/>
    <x v="10"/>
    <n v="71519"/>
  </r>
  <r>
    <x v="117"/>
    <x v="117"/>
    <x v="5"/>
    <x v="11"/>
    <n v="71611"/>
  </r>
  <r>
    <x v="118"/>
    <x v="118"/>
    <x v="5"/>
    <x v="11"/>
    <n v="71611"/>
  </r>
  <r>
    <x v="119"/>
    <x v="119"/>
    <x v="5"/>
    <x v="12"/>
    <n v="71621"/>
  </r>
  <r>
    <x v="120"/>
    <x v="120"/>
    <x v="5"/>
    <x v="12"/>
    <n v="71622"/>
  </r>
  <r>
    <x v="121"/>
    <x v="121"/>
    <x v="5"/>
    <x v="12"/>
    <n v="71622"/>
  </r>
  <r>
    <x v="122"/>
    <x v="122"/>
    <x v="6"/>
    <x v="13"/>
    <n v="71711"/>
  </r>
  <r>
    <x v="123"/>
    <x v="123"/>
    <x v="6"/>
    <x v="13"/>
    <n v="71711"/>
  </r>
  <r>
    <x v="124"/>
    <x v="124"/>
    <x v="6"/>
    <x v="13"/>
    <n v="71711"/>
  </r>
  <r>
    <x v="125"/>
    <x v="125"/>
    <x v="6"/>
    <x v="13"/>
    <n v="71711"/>
  </r>
  <r>
    <x v="126"/>
    <x v="126"/>
    <x v="6"/>
    <x v="13"/>
    <n v="71711"/>
  </r>
  <r>
    <x v="127"/>
    <x v="127"/>
    <x v="6"/>
    <x v="13"/>
    <n v="71711"/>
  </r>
  <r>
    <x v="128"/>
    <x v="128"/>
    <x v="6"/>
    <x v="13"/>
    <n v="71711"/>
  </r>
  <r>
    <x v="129"/>
    <x v="129"/>
    <x v="6"/>
    <x v="13"/>
    <n v="71712"/>
  </r>
  <r>
    <x v="130"/>
    <x v="130"/>
    <x v="6"/>
    <x v="13"/>
    <n v="71712"/>
  </r>
  <r>
    <x v="131"/>
    <x v="131"/>
    <x v="6"/>
    <x v="13"/>
    <n v="71712"/>
  </r>
  <r>
    <x v="132"/>
    <x v="132"/>
    <x v="6"/>
    <x v="13"/>
    <n v="71712"/>
  </r>
  <r>
    <x v="133"/>
    <x v="133"/>
    <x v="6"/>
    <x v="13"/>
    <n v="71712"/>
  </r>
  <r>
    <x v="134"/>
    <x v="134"/>
    <x v="6"/>
    <x v="13"/>
    <n v="71712"/>
  </r>
  <r>
    <x v="135"/>
    <x v="135"/>
    <x v="6"/>
    <x v="13"/>
    <n v="71712"/>
  </r>
  <r>
    <x v="136"/>
    <x v="136"/>
    <x v="6"/>
    <x v="13"/>
    <n v="71712"/>
  </r>
  <r>
    <x v="137"/>
    <x v="137"/>
    <x v="6"/>
    <x v="13"/>
    <n v="71713"/>
  </r>
  <r>
    <x v="138"/>
    <x v="138"/>
    <x v="6"/>
    <x v="13"/>
    <n v="71713"/>
  </r>
  <r>
    <x v="139"/>
    <x v="139"/>
    <x v="6"/>
    <x v="13"/>
    <n v="71713"/>
  </r>
  <r>
    <x v="140"/>
    <x v="140"/>
    <x v="6"/>
    <x v="13"/>
    <n v="71714"/>
  </r>
  <r>
    <x v="141"/>
    <x v="141"/>
    <x v="6"/>
    <x v="13"/>
    <n v="71714"/>
  </r>
  <r>
    <x v="142"/>
    <x v="142"/>
    <x v="6"/>
    <x v="13"/>
    <n v="71714"/>
  </r>
  <r>
    <x v="143"/>
    <x v="143"/>
    <x v="6"/>
    <x v="13"/>
    <n v="71715"/>
  </r>
  <r>
    <x v="144"/>
    <x v="144"/>
    <x v="6"/>
    <x v="14"/>
    <n v="71721"/>
  </r>
  <r>
    <x v="145"/>
    <x v="145"/>
    <x v="6"/>
    <x v="14"/>
    <n v="71721"/>
  </r>
  <r>
    <x v="146"/>
    <x v="146"/>
    <x v="6"/>
    <x v="14"/>
    <n v="71721"/>
  </r>
  <r>
    <x v="147"/>
    <x v="147"/>
    <x v="6"/>
    <x v="14"/>
    <n v="71722"/>
  </r>
  <r>
    <x v="148"/>
    <x v="148"/>
    <x v="6"/>
    <x v="14"/>
    <n v="71722"/>
  </r>
  <r>
    <x v="149"/>
    <x v="149"/>
    <x v="6"/>
    <x v="14"/>
    <n v="71723"/>
  </r>
  <r>
    <x v="150"/>
    <x v="150"/>
    <x v="6"/>
    <x v="14"/>
    <n v="71723"/>
  </r>
  <r>
    <x v="151"/>
    <x v="151"/>
    <x v="6"/>
    <x v="15"/>
    <n v="71731"/>
  </r>
  <r>
    <x v="152"/>
    <x v="152"/>
    <x v="6"/>
    <x v="15"/>
    <n v="71731"/>
  </r>
  <r>
    <x v="153"/>
    <x v="153"/>
    <x v="6"/>
    <x v="15"/>
    <n v="71731"/>
  </r>
  <r>
    <x v="154"/>
    <x v="154"/>
    <x v="6"/>
    <x v="15"/>
    <n v="71731"/>
  </r>
  <r>
    <x v="155"/>
    <x v="155"/>
    <x v="6"/>
    <x v="15"/>
    <n v="71731"/>
  </r>
  <r>
    <x v="156"/>
    <x v="156"/>
    <x v="6"/>
    <x v="15"/>
    <n v="71731"/>
  </r>
  <r>
    <x v="157"/>
    <x v="157"/>
    <x v="6"/>
    <x v="15"/>
    <n v="71731"/>
  </r>
  <r>
    <x v="158"/>
    <x v="158"/>
    <x v="6"/>
    <x v="15"/>
    <n v="71732"/>
  </r>
  <r>
    <x v="159"/>
    <x v="159"/>
    <x v="6"/>
    <x v="15"/>
    <n v="71732"/>
  </r>
  <r>
    <x v="160"/>
    <x v="160"/>
    <x v="6"/>
    <x v="15"/>
    <n v="71732"/>
  </r>
  <r>
    <x v="161"/>
    <x v="161"/>
    <x v="6"/>
    <x v="15"/>
    <n v="71732"/>
  </r>
  <r>
    <x v="162"/>
    <x v="162"/>
    <x v="6"/>
    <x v="15"/>
    <n v="71732"/>
  </r>
  <r>
    <x v="163"/>
    <x v="163"/>
    <x v="6"/>
    <x v="16"/>
    <n v="71751"/>
  </r>
  <r>
    <x v="164"/>
    <x v="164"/>
    <x v="6"/>
    <x v="16"/>
    <n v="71751"/>
  </r>
  <r>
    <x v="165"/>
    <x v="165"/>
    <x v="6"/>
    <x v="16"/>
    <n v="71751"/>
  </r>
  <r>
    <x v="166"/>
    <x v="166"/>
    <x v="6"/>
    <x v="16"/>
    <n v="71751"/>
  </r>
  <r>
    <x v="167"/>
    <x v="167"/>
    <x v="6"/>
    <x v="16"/>
    <n v="71751"/>
  </r>
  <r>
    <x v="168"/>
    <x v="168"/>
    <x v="6"/>
    <x v="16"/>
    <n v="71751"/>
  </r>
  <r>
    <x v="169"/>
    <x v="169"/>
    <x v="6"/>
    <x v="16"/>
    <n v="71752"/>
  </r>
  <r>
    <x v="170"/>
    <x v="170"/>
    <x v="6"/>
    <x v="17"/>
    <n v="71761"/>
  </r>
  <r>
    <x v="171"/>
    <x v="171"/>
    <x v="7"/>
    <x v="18"/>
    <n v="71921"/>
  </r>
  <r>
    <x v="172"/>
    <x v="172"/>
    <x v="7"/>
    <x v="18"/>
    <n v="71922"/>
  </r>
  <r>
    <x v="173"/>
    <x v="173"/>
    <x v="7"/>
    <x v="18"/>
    <n v="71926"/>
  </r>
  <r>
    <x v="174"/>
    <x v="174"/>
    <x v="8"/>
    <x v="19"/>
    <n v="73112"/>
  </r>
  <r>
    <x v="175"/>
    <x v="175"/>
    <x v="8"/>
    <x v="19"/>
    <n v="73114"/>
  </r>
  <r>
    <x v="176"/>
    <x v="176"/>
    <x v="8"/>
    <x v="19"/>
    <n v="73115"/>
  </r>
  <r>
    <x v="177"/>
    <x v="177"/>
    <x v="8"/>
    <x v="19"/>
    <n v="73113"/>
  </r>
  <r>
    <x v="178"/>
    <x v="178"/>
    <x v="8"/>
    <x v="20"/>
    <n v="73125"/>
  </r>
  <r>
    <x v="179"/>
    <x v="179"/>
    <x v="8"/>
    <x v="20"/>
    <n v="73124"/>
  </r>
  <r>
    <x v="180"/>
    <x v="180"/>
    <x v="9"/>
    <x v="21"/>
    <n v="73212"/>
  </r>
  <r>
    <x v="181"/>
    <x v="181"/>
    <x v="9"/>
    <x v="21"/>
    <n v="73213"/>
  </r>
  <r>
    <x v="182"/>
    <x v="182"/>
    <x v="9"/>
    <x v="21"/>
    <n v="73214"/>
  </r>
  <r>
    <x v="183"/>
    <x v="183"/>
    <x v="9"/>
    <x v="21"/>
    <n v="73215"/>
  </r>
  <r>
    <x v="184"/>
    <x v="184"/>
    <x v="9"/>
    <x v="22"/>
    <n v="73224"/>
  </r>
  <r>
    <x v="185"/>
    <x v="185"/>
    <x v="9"/>
    <x v="22"/>
    <n v="73225"/>
  </r>
  <r>
    <x v="186"/>
    <x v="186"/>
    <x v="9"/>
    <x v="22"/>
    <n v="73222"/>
  </r>
  <r>
    <x v="187"/>
    <x v="187"/>
    <x v="9"/>
    <x v="23"/>
    <n v="73231"/>
  </r>
  <r>
    <x v="188"/>
    <x v="188"/>
    <x v="9"/>
    <x v="23"/>
    <n v="73232"/>
  </r>
  <r>
    <x v="189"/>
    <x v="189"/>
    <x v="9"/>
    <x v="23"/>
    <n v="73233"/>
  </r>
  <r>
    <x v="190"/>
    <x v="190"/>
    <x v="9"/>
    <x v="23"/>
    <n v="73234"/>
  </r>
  <r>
    <x v="191"/>
    <x v="191"/>
    <x v="9"/>
    <x v="24"/>
    <n v="73244"/>
  </r>
  <r>
    <x v="192"/>
    <x v="192"/>
    <x v="9"/>
    <x v="24"/>
    <n v="73243"/>
  </r>
  <r>
    <x v="193"/>
    <x v="193"/>
    <x v="9"/>
    <x v="24"/>
    <n v="73241"/>
  </r>
  <r>
    <x v="194"/>
    <x v="194"/>
    <x v="9"/>
    <x v="24"/>
    <n v="73242"/>
  </r>
  <r>
    <x v="195"/>
    <x v="195"/>
    <x v="10"/>
    <x v="25"/>
    <n v="73312"/>
  </r>
  <r>
    <x v="196"/>
    <x v="196"/>
    <x v="10"/>
    <x v="25"/>
    <n v="73313"/>
  </r>
  <r>
    <x v="197"/>
    <x v="197"/>
    <x v="10"/>
    <x v="25"/>
    <n v="73313"/>
  </r>
  <r>
    <x v="198"/>
    <x v="198"/>
    <x v="10"/>
    <x v="25"/>
    <n v="73313"/>
  </r>
  <r>
    <x v="199"/>
    <x v="199"/>
    <x v="10"/>
    <x v="25"/>
    <n v="73314"/>
  </r>
  <r>
    <x v="200"/>
    <x v="200"/>
    <x v="10"/>
    <x v="25"/>
    <n v="73314"/>
  </r>
  <r>
    <x v="201"/>
    <x v="201"/>
    <x v="10"/>
    <x v="25"/>
    <n v="73314"/>
  </r>
  <r>
    <x v="202"/>
    <x v="202"/>
    <x v="10"/>
    <x v="25"/>
    <n v="73314"/>
  </r>
  <r>
    <x v="203"/>
    <x v="203"/>
    <x v="10"/>
    <x v="25"/>
    <n v="73314"/>
  </r>
  <r>
    <x v="204"/>
    <x v="204"/>
    <x v="10"/>
    <x v="25"/>
    <n v="73314"/>
  </r>
  <r>
    <x v="205"/>
    <x v="205"/>
    <x v="10"/>
    <x v="25"/>
    <n v="73315"/>
  </r>
  <r>
    <x v="206"/>
    <x v="206"/>
    <x v="10"/>
    <x v="25"/>
    <n v="73315"/>
  </r>
  <r>
    <x v="207"/>
    <x v="207"/>
    <x v="10"/>
    <x v="25"/>
    <n v="73315"/>
  </r>
  <r>
    <x v="208"/>
    <x v="208"/>
    <x v="10"/>
    <x v="25"/>
    <n v="73315"/>
  </r>
  <r>
    <x v="209"/>
    <x v="209"/>
    <x v="10"/>
    <x v="25"/>
    <n v="73315"/>
  </r>
  <r>
    <x v="210"/>
    <x v="210"/>
    <x v="10"/>
    <x v="25"/>
    <n v="73315"/>
  </r>
  <r>
    <x v="211"/>
    <x v="211"/>
    <x v="10"/>
    <x v="25"/>
    <n v="73316"/>
  </r>
  <r>
    <x v="212"/>
    <x v="212"/>
    <x v="10"/>
    <x v="25"/>
    <n v="73316"/>
  </r>
  <r>
    <x v="213"/>
    <x v="213"/>
    <x v="10"/>
    <x v="25"/>
    <n v="73316"/>
  </r>
  <r>
    <x v="214"/>
    <x v="214"/>
    <x v="10"/>
    <x v="25"/>
    <n v="73316"/>
  </r>
  <r>
    <x v="215"/>
    <x v="215"/>
    <x v="10"/>
    <x v="25"/>
    <n v="73316"/>
  </r>
  <r>
    <x v="216"/>
    <x v="216"/>
    <x v="10"/>
    <x v="25"/>
    <n v="73316"/>
  </r>
  <r>
    <x v="217"/>
    <x v="217"/>
    <x v="10"/>
    <x v="26"/>
    <n v="73323"/>
  </r>
  <r>
    <x v="218"/>
    <x v="218"/>
    <x v="10"/>
    <x v="26"/>
    <n v="73324"/>
  </r>
  <r>
    <x v="219"/>
    <x v="219"/>
    <x v="10"/>
    <x v="26"/>
    <n v="73324"/>
  </r>
  <r>
    <x v="220"/>
    <x v="220"/>
    <x v="10"/>
    <x v="26"/>
    <n v="73325"/>
  </r>
  <r>
    <x v="221"/>
    <x v="221"/>
    <x v="10"/>
    <x v="26"/>
    <n v="73325"/>
  </r>
  <r>
    <x v="222"/>
    <x v="222"/>
    <x v="10"/>
    <x v="26"/>
    <n v="73325"/>
  </r>
  <r>
    <x v="223"/>
    <x v="223"/>
    <x v="10"/>
    <x v="26"/>
    <n v="73322"/>
  </r>
  <r>
    <x v="224"/>
    <x v="224"/>
    <x v="11"/>
    <x v="27"/>
    <n v="74112"/>
  </r>
  <r>
    <x v="225"/>
    <x v="225"/>
    <x v="11"/>
    <x v="27"/>
    <n v="74113"/>
  </r>
  <r>
    <x v="226"/>
    <x v="226"/>
    <x v="11"/>
    <x v="27"/>
    <n v="74114"/>
  </r>
  <r>
    <x v="227"/>
    <x v="227"/>
    <x v="11"/>
    <x v="27"/>
    <n v="74114"/>
  </r>
  <r>
    <x v="228"/>
    <x v="228"/>
    <x v="11"/>
    <x v="27"/>
    <n v="74115"/>
  </r>
  <r>
    <x v="229"/>
    <x v="229"/>
    <x v="11"/>
    <x v="27"/>
    <n v="74115"/>
  </r>
  <r>
    <x v="230"/>
    <x v="230"/>
    <x v="11"/>
    <x v="28"/>
    <n v="74122"/>
  </r>
  <r>
    <x v="231"/>
    <x v="231"/>
    <x v="11"/>
    <x v="28"/>
    <n v="74122"/>
  </r>
  <r>
    <x v="232"/>
    <x v="232"/>
    <x v="11"/>
    <x v="28"/>
    <n v="74122"/>
  </r>
  <r>
    <x v="233"/>
    <x v="233"/>
    <x v="11"/>
    <x v="28"/>
    <n v="74122"/>
  </r>
  <r>
    <x v="234"/>
    <x v="234"/>
    <x v="11"/>
    <x v="28"/>
    <n v="74124"/>
  </r>
  <r>
    <x v="235"/>
    <x v="235"/>
    <x v="11"/>
    <x v="28"/>
    <n v="74126"/>
  </r>
  <r>
    <x v="236"/>
    <x v="236"/>
    <x v="11"/>
    <x v="29"/>
    <n v="74141"/>
  </r>
  <r>
    <x v="237"/>
    <x v="237"/>
    <x v="11"/>
    <x v="29"/>
    <n v="74141"/>
  </r>
  <r>
    <x v="238"/>
    <x v="238"/>
    <x v="11"/>
    <x v="29"/>
    <n v="74141"/>
  </r>
  <r>
    <x v="239"/>
    <x v="239"/>
    <x v="11"/>
    <x v="30"/>
    <n v="74151"/>
  </r>
  <r>
    <x v="240"/>
    <x v="240"/>
    <x v="11"/>
    <x v="30"/>
    <n v="74151"/>
  </r>
  <r>
    <x v="241"/>
    <x v="241"/>
    <x v="11"/>
    <x v="30"/>
    <n v="74151"/>
  </r>
  <r>
    <x v="242"/>
    <x v="242"/>
    <x v="11"/>
    <x v="30"/>
    <n v="74151"/>
  </r>
  <r>
    <x v="243"/>
    <x v="243"/>
    <x v="11"/>
    <x v="30"/>
    <n v="74151"/>
  </r>
  <r>
    <x v="244"/>
    <x v="244"/>
    <x v="11"/>
    <x v="30"/>
    <n v="74152"/>
  </r>
  <r>
    <x v="245"/>
    <x v="245"/>
    <x v="11"/>
    <x v="30"/>
    <n v="74152"/>
  </r>
  <r>
    <x v="246"/>
    <x v="246"/>
    <x v="11"/>
    <x v="30"/>
    <n v="74152"/>
  </r>
  <r>
    <x v="247"/>
    <x v="247"/>
    <x v="11"/>
    <x v="30"/>
    <n v="74152"/>
  </r>
  <r>
    <x v="248"/>
    <x v="248"/>
    <x v="11"/>
    <x v="30"/>
    <n v="74152"/>
  </r>
  <r>
    <x v="249"/>
    <x v="249"/>
    <x v="11"/>
    <x v="30"/>
    <n v="74152"/>
  </r>
  <r>
    <x v="250"/>
    <x v="250"/>
    <x v="11"/>
    <x v="30"/>
    <n v="74153"/>
  </r>
  <r>
    <x v="251"/>
    <x v="251"/>
    <x v="11"/>
    <x v="30"/>
    <n v="74153"/>
  </r>
  <r>
    <x v="252"/>
    <x v="252"/>
    <x v="11"/>
    <x v="30"/>
    <n v="74153"/>
  </r>
  <r>
    <x v="253"/>
    <x v="253"/>
    <x v="11"/>
    <x v="30"/>
    <n v="74153"/>
  </r>
  <r>
    <x v="254"/>
    <x v="254"/>
    <x v="11"/>
    <x v="30"/>
    <n v="74153"/>
  </r>
  <r>
    <x v="255"/>
    <x v="255"/>
    <x v="11"/>
    <x v="30"/>
    <n v="74153"/>
  </r>
  <r>
    <x v="256"/>
    <x v="256"/>
    <x v="11"/>
    <x v="30"/>
    <n v="74153"/>
  </r>
  <r>
    <x v="257"/>
    <x v="257"/>
    <x v="11"/>
    <x v="30"/>
    <n v="74153"/>
  </r>
  <r>
    <x v="258"/>
    <x v="258"/>
    <x v="11"/>
    <x v="30"/>
    <n v="74154"/>
  </r>
  <r>
    <x v="259"/>
    <x v="259"/>
    <x v="11"/>
    <x v="30"/>
    <n v="74154"/>
  </r>
  <r>
    <x v="260"/>
    <x v="260"/>
    <x v="11"/>
    <x v="30"/>
    <n v="74154"/>
  </r>
  <r>
    <x v="261"/>
    <x v="261"/>
    <x v="11"/>
    <x v="30"/>
    <n v="74154"/>
  </r>
  <r>
    <x v="262"/>
    <x v="262"/>
    <x v="11"/>
    <x v="30"/>
    <n v="74156"/>
  </r>
  <r>
    <x v="263"/>
    <x v="263"/>
    <x v="11"/>
    <x v="30"/>
    <n v="74156"/>
  </r>
  <r>
    <x v="264"/>
    <x v="264"/>
    <x v="11"/>
    <x v="30"/>
    <n v="74156"/>
  </r>
  <r>
    <x v="265"/>
    <x v="265"/>
    <x v="11"/>
    <x v="30"/>
    <n v="74156"/>
  </r>
  <r>
    <x v="266"/>
    <x v="266"/>
    <x v="11"/>
    <x v="30"/>
    <n v="74156"/>
  </r>
  <r>
    <x v="267"/>
    <x v="267"/>
    <x v="11"/>
    <x v="30"/>
    <n v="74158"/>
  </r>
  <r>
    <x v="268"/>
    <x v="268"/>
    <x v="11"/>
    <x v="30"/>
    <n v="74158"/>
  </r>
  <r>
    <x v="269"/>
    <x v="269"/>
    <x v="11"/>
    <x v="30"/>
    <n v="74159"/>
  </r>
  <r>
    <x v="270"/>
    <x v="270"/>
    <x v="11"/>
    <x v="30"/>
    <n v="74159"/>
  </r>
  <r>
    <x v="271"/>
    <x v="271"/>
    <x v="11"/>
    <x v="30"/>
    <n v="74155"/>
  </r>
  <r>
    <x v="272"/>
    <x v="272"/>
    <x v="12"/>
    <x v="31"/>
    <n v="74212"/>
  </r>
  <r>
    <x v="273"/>
    <x v="273"/>
    <x v="12"/>
    <x v="31"/>
    <n v="74212"/>
  </r>
  <r>
    <x v="274"/>
    <x v="274"/>
    <x v="12"/>
    <x v="31"/>
    <n v="74212"/>
  </r>
  <r>
    <x v="275"/>
    <x v="275"/>
    <x v="12"/>
    <x v="31"/>
    <n v="74212"/>
  </r>
  <r>
    <x v="276"/>
    <x v="276"/>
    <x v="12"/>
    <x v="31"/>
    <n v="74212"/>
  </r>
  <r>
    <x v="277"/>
    <x v="277"/>
    <x v="12"/>
    <x v="31"/>
    <n v="74212"/>
  </r>
  <r>
    <x v="278"/>
    <x v="278"/>
    <x v="12"/>
    <x v="31"/>
    <n v="74212"/>
  </r>
  <r>
    <x v="279"/>
    <x v="279"/>
    <x v="12"/>
    <x v="31"/>
    <n v="74213"/>
  </r>
  <r>
    <x v="280"/>
    <x v="280"/>
    <x v="12"/>
    <x v="31"/>
    <n v="74214"/>
  </r>
  <r>
    <x v="281"/>
    <x v="281"/>
    <x v="12"/>
    <x v="31"/>
    <n v="74214"/>
  </r>
  <r>
    <x v="282"/>
    <x v="282"/>
    <x v="12"/>
    <x v="31"/>
    <n v="74214"/>
  </r>
  <r>
    <x v="283"/>
    <x v="283"/>
    <x v="12"/>
    <x v="31"/>
    <n v="74214"/>
  </r>
  <r>
    <x v="284"/>
    <x v="284"/>
    <x v="12"/>
    <x v="31"/>
    <n v="74214"/>
  </r>
  <r>
    <x v="285"/>
    <x v="285"/>
    <x v="12"/>
    <x v="31"/>
    <n v="74214"/>
  </r>
  <r>
    <x v="286"/>
    <x v="286"/>
    <x v="12"/>
    <x v="31"/>
    <n v="74215"/>
  </r>
  <r>
    <x v="287"/>
    <x v="287"/>
    <x v="12"/>
    <x v="31"/>
    <n v="74215"/>
  </r>
  <r>
    <x v="288"/>
    <x v="288"/>
    <x v="12"/>
    <x v="31"/>
    <n v="74215"/>
  </r>
  <r>
    <x v="289"/>
    <x v="289"/>
    <x v="12"/>
    <x v="31"/>
    <n v="74215"/>
  </r>
  <r>
    <x v="290"/>
    <x v="290"/>
    <x v="12"/>
    <x v="31"/>
    <n v="74215"/>
  </r>
  <r>
    <x v="291"/>
    <x v="291"/>
    <x v="12"/>
    <x v="31"/>
    <n v="74215"/>
  </r>
  <r>
    <x v="292"/>
    <x v="292"/>
    <x v="12"/>
    <x v="32"/>
    <n v="74221"/>
  </r>
  <r>
    <x v="293"/>
    <x v="293"/>
    <x v="12"/>
    <x v="32"/>
    <n v="74222"/>
  </r>
  <r>
    <x v="294"/>
    <x v="294"/>
    <x v="12"/>
    <x v="32"/>
    <n v="74222"/>
  </r>
  <r>
    <x v="295"/>
    <x v="295"/>
    <x v="12"/>
    <x v="32"/>
    <n v="74222"/>
  </r>
  <r>
    <x v="296"/>
    <x v="296"/>
    <x v="12"/>
    <x v="32"/>
    <n v="74222"/>
  </r>
  <r>
    <x v="297"/>
    <x v="297"/>
    <x v="12"/>
    <x v="32"/>
    <n v="74222"/>
  </r>
  <r>
    <x v="298"/>
    <x v="298"/>
    <x v="12"/>
    <x v="32"/>
    <n v="74222"/>
  </r>
  <r>
    <x v="299"/>
    <x v="299"/>
    <x v="12"/>
    <x v="32"/>
    <n v="74222"/>
  </r>
  <r>
    <x v="300"/>
    <x v="300"/>
    <x v="12"/>
    <x v="32"/>
    <n v="74222"/>
  </r>
  <r>
    <x v="301"/>
    <x v="301"/>
    <x v="12"/>
    <x v="32"/>
    <n v="74222"/>
  </r>
  <r>
    <x v="302"/>
    <x v="302"/>
    <x v="12"/>
    <x v="32"/>
    <n v="74223"/>
  </r>
  <r>
    <x v="303"/>
    <x v="303"/>
    <x v="12"/>
    <x v="32"/>
    <n v="74223"/>
  </r>
  <r>
    <x v="304"/>
    <x v="304"/>
    <x v="12"/>
    <x v="32"/>
    <n v="74224"/>
  </r>
  <r>
    <x v="305"/>
    <x v="305"/>
    <x v="12"/>
    <x v="32"/>
    <n v="74224"/>
  </r>
  <r>
    <x v="306"/>
    <x v="306"/>
    <x v="12"/>
    <x v="32"/>
    <n v="74225"/>
  </r>
  <r>
    <x v="307"/>
    <x v="307"/>
    <x v="12"/>
    <x v="32"/>
    <n v="74225"/>
  </r>
  <r>
    <x v="308"/>
    <x v="308"/>
    <x v="12"/>
    <x v="32"/>
    <n v="74225"/>
  </r>
  <r>
    <x v="309"/>
    <x v="309"/>
    <x v="12"/>
    <x v="32"/>
    <n v="74225"/>
  </r>
  <r>
    <x v="310"/>
    <x v="310"/>
    <x v="12"/>
    <x v="32"/>
    <n v="74226"/>
  </r>
  <r>
    <x v="311"/>
    <x v="311"/>
    <x v="12"/>
    <x v="32"/>
    <n v="74227"/>
  </r>
  <r>
    <x v="312"/>
    <x v="312"/>
    <x v="12"/>
    <x v="32"/>
    <n v="74227"/>
  </r>
  <r>
    <x v="313"/>
    <x v="313"/>
    <x v="12"/>
    <x v="32"/>
    <n v="74228"/>
  </r>
  <r>
    <x v="314"/>
    <x v="314"/>
    <x v="12"/>
    <x v="32"/>
    <n v="74228"/>
  </r>
  <r>
    <x v="315"/>
    <x v="315"/>
    <x v="12"/>
    <x v="32"/>
    <n v="74228"/>
  </r>
  <r>
    <x v="316"/>
    <x v="316"/>
    <x v="12"/>
    <x v="32"/>
    <n v="74228"/>
  </r>
  <r>
    <x v="317"/>
    <x v="317"/>
    <x v="12"/>
    <x v="32"/>
    <n v="74228"/>
  </r>
  <r>
    <x v="318"/>
    <x v="318"/>
    <x v="12"/>
    <x v="32"/>
    <n v="74228"/>
  </r>
  <r>
    <x v="319"/>
    <x v="319"/>
    <x v="12"/>
    <x v="32"/>
    <n v="74228"/>
  </r>
  <r>
    <x v="320"/>
    <x v="320"/>
    <x v="12"/>
    <x v="32"/>
    <n v="74228"/>
  </r>
  <r>
    <x v="321"/>
    <x v="321"/>
    <x v="12"/>
    <x v="32"/>
    <n v="74229"/>
  </r>
  <r>
    <x v="322"/>
    <x v="322"/>
    <x v="12"/>
    <x v="32"/>
    <n v="74229"/>
  </r>
  <r>
    <x v="323"/>
    <x v="323"/>
    <x v="12"/>
    <x v="32"/>
    <n v="74229"/>
  </r>
  <r>
    <x v="324"/>
    <x v="324"/>
    <x v="12"/>
    <x v="32"/>
    <n v="74229"/>
  </r>
  <r>
    <x v="325"/>
    <x v="325"/>
    <x v="12"/>
    <x v="32"/>
    <n v="74229"/>
  </r>
  <r>
    <x v="326"/>
    <x v="326"/>
    <x v="12"/>
    <x v="33"/>
    <n v="74231"/>
  </r>
  <r>
    <x v="327"/>
    <x v="327"/>
    <x v="12"/>
    <x v="33"/>
    <n v="74231"/>
  </r>
  <r>
    <x v="328"/>
    <x v="328"/>
    <x v="12"/>
    <x v="33"/>
    <n v="74231"/>
  </r>
  <r>
    <x v="329"/>
    <x v="329"/>
    <x v="12"/>
    <x v="33"/>
    <n v="74231"/>
  </r>
  <r>
    <x v="330"/>
    <x v="330"/>
    <x v="12"/>
    <x v="33"/>
    <n v="74232"/>
  </r>
  <r>
    <x v="331"/>
    <x v="331"/>
    <x v="12"/>
    <x v="33"/>
    <n v="74232"/>
  </r>
  <r>
    <x v="332"/>
    <x v="332"/>
    <x v="12"/>
    <x v="33"/>
    <n v="74232"/>
  </r>
  <r>
    <x v="333"/>
    <x v="333"/>
    <x v="12"/>
    <x v="33"/>
    <n v="74232"/>
  </r>
  <r>
    <x v="334"/>
    <x v="334"/>
    <x v="12"/>
    <x v="33"/>
    <n v="74232"/>
  </r>
  <r>
    <x v="335"/>
    <x v="335"/>
    <x v="12"/>
    <x v="33"/>
    <n v="74232"/>
  </r>
  <r>
    <x v="336"/>
    <x v="336"/>
    <x v="12"/>
    <x v="33"/>
    <n v="74232"/>
  </r>
  <r>
    <x v="337"/>
    <x v="337"/>
    <x v="12"/>
    <x v="33"/>
    <n v="74232"/>
  </r>
  <r>
    <x v="338"/>
    <x v="338"/>
    <x v="12"/>
    <x v="33"/>
    <n v="74233"/>
  </r>
  <r>
    <x v="339"/>
    <x v="339"/>
    <x v="12"/>
    <x v="33"/>
    <n v="74234"/>
  </r>
  <r>
    <x v="340"/>
    <x v="340"/>
    <x v="12"/>
    <x v="33"/>
    <n v="74235"/>
  </r>
  <r>
    <x v="341"/>
    <x v="341"/>
    <x v="12"/>
    <x v="33"/>
    <n v="74236"/>
  </r>
  <r>
    <x v="342"/>
    <x v="342"/>
    <x v="13"/>
    <x v="34"/>
    <n v="74312"/>
  </r>
  <r>
    <x v="343"/>
    <x v="343"/>
    <x v="13"/>
    <x v="34"/>
    <n v="74312"/>
  </r>
  <r>
    <x v="344"/>
    <x v="344"/>
    <x v="13"/>
    <x v="34"/>
    <n v="74312"/>
  </r>
  <r>
    <x v="345"/>
    <x v="345"/>
    <x v="13"/>
    <x v="34"/>
    <n v="74312"/>
  </r>
  <r>
    <x v="346"/>
    <x v="346"/>
    <x v="13"/>
    <x v="35"/>
    <n v="74322"/>
  </r>
  <r>
    <x v="347"/>
    <x v="347"/>
    <x v="13"/>
    <x v="35"/>
    <n v="74322"/>
  </r>
  <r>
    <x v="348"/>
    <x v="348"/>
    <x v="13"/>
    <x v="35"/>
    <n v="74322"/>
  </r>
  <r>
    <x v="349"/>
    <x v="349"/>
    <x v="13"/>
    <x v="35"/>
    <n v="74322"/>
  </r>
  <r>
    <x v="350"/>
    <x v="350"/>
    <x v="13"/>
    <x v="36"/>
    <n v="74332"/>
  </r>
  <r>
    <x v="351"/>
    <x v="351"/>
    <x v="13"/>
    <x v="36"/>
    <n v="74332"/>
  </r>
  <r>
    <x v="352"/>
    <x v="352"/>
    <x v="13"/>
    <x v="36"/>
    <n v="74332"/>
  </r>
  <r>
    <x v="353"/>
    <x v="353"/>
    <x v="13"/>
    <x v="36"/>
    <n v="74332"/>
  </r>
  <r>
    <x v="354"/>
    <x v="354"/>
    <x v="13"/>
    <x v="36"/>
    <n v="74332"/>
  </r>
  <r>
    <x v="355"/>
    <x v="355"/>
    <x v="13"/>
    <x v="36"/>
    <n v="74332"/>
  </r>
  <r>
    <x v="356"/>
    <x v="356"/>
    <x v="13"/>
    <x v="36"/>
    <n v="74332"/>
  </r>
  <r>
    <x v="357"/>
    <x v="357"/>
    <x v="13"/>
    <x v="36"/>
    <n v="74332"/>
  </r>
  <r>
    <x v="358"/>
    <x v="358"/>
    <x v="13"/>
    <x v="36"/>
    <n v="74333"/>
  </r>
  <r>
    <x v="359"/>
    <x v="359"/>
    <x v="13"/>
    <x v="36"/>
    <n v="74334"/>
  </r>
  <r>
    <x v="360"/>
    <x v="360"/>
    <x v="13"/>
    <x v="36"/>
    <n v="74334"/>
  </r>
  <r>
    <x v="361"/>
    <x v="361"/>
    <x v="13"/>
    <x v="36"/>
    <n v="74334"/>
  </r>
  <r>
    <x v="362"/>
    <x v="362"/>
    <x v="13"/>
    <x v="36"/>
    <n v="74335"/>
  </r>
  <r>
    <x v="363"/>
    <x v="363"/>
    <x v="13"/>
    <x v="36"/>
    <n v="74335"/>
  </r>
  <r>
    <x v="364"/>
    <x v="364"/>
    <x v="13"/>
    <x v="36"/>
    <n v="74335"/>
  </r>
  <r>
    <x v="365"/>
    <x v="365"/>
    <x v="13"/>
    <x v="37"/>
    <n v="74342"/>
  </r>
  <r>
    <x v="366"/>
    <x v="366"/>
    <x v="13"/>
    <x v="37"/>
    <n v="74342"/>
  </r>
  <r>
    <x v="367"/>
    <x v="367"/>
    <x v="13"/>
    <x v="37"/>
    <n v="74344"/>
  </r>
  <r>
    <x v="368"/>
    <x v="368"/>
    <x v="13"/>
    <x v="38"/>
    <n v="74352"/>
  </r>
  <r>
    <x v="369"/>
    <x v="369"/>
    <x v="13"/>
    <x v="38"/>
    <n v="74352"/>
  </r>
  <r>
    <x v="370"/>
    <x v="370"/>
    <x v="13"/>
    <x v="38"/>
    <n v="74352"/>
  </r>
  <r>
    <x v="371"/>
    <x v="371"/>
    <x v="13"/>
    <x v="38"/>
    <n v="74352"/>
  </r>
  <r>
    <x v="372"/>
    <x v="372"/>
    <x v="13"/>
    <x v="38"/>
    <n v="74352"/>
  </r>
  <r>
    <x v="373"/>
    <x v="373"/>
    <x v="13"/>
    <x v="38"/>
    <n v="74352"/>
  </r>
  <r>
    <x v="374"/>
    <x v="374"/>
    <x v="13"/>
    <x v="39"/>
    <n v="74392"/>
  </r>
  <r>
    <x v="375"/>
    <x v="375"/>
    <x v="13"/>
    <x v="39"/>
    <n v="74392"/>
  </r>
  <r>
    <x v="376"/>
    <x v="376"/>
    <x v="13"/>
    <x v="39"/>
    <n v="74392"/>
  </r>
  <r>
    <x v="377"/>
    <x v="377"/>
    <x v="13"/>
    <x v="39"/>
    <n v="74392"/>
  </r>
  <r>
    <x v="378"/>
    <x v="378"/>
    <x v="13"/>
    <x v="39"/>
    <n v="74392"/>
  </r>
  <r>
    <x v="379"/>
    <x v="379"/>
    <x v="13"/>
    <x v="39"/>
    <n v="74392"/>
  </r>
  <r>
    <x v="380"/>
    <x v="380"/>
    <x v="13"/>
    <x v="39"/>
    <n v="74392"/>
  </r>
  <r>
    <x v="381"/>
    <x v="381"/>
    <x v="13"/>
    <x v="39"/>
    <n v="74395"/>
  </r>
  <r>
    <x v="382"/>
    <x v="382"/>
    <x v="14"/>
    <x v="40"/>
    <n v="74412"/>
  </r>
  <r>
    <x v="383"/>
    <x v="383"/>
    <x v="14"/>
    <x v="40"/>
    <n v="74414"/>
  </r>
  <r>
    <x v="384"/>
    <x v="384"/>
    <x v="14"/>
    <x v="40"/>
    <n v="74414"/>
  </r>
  <r>
    <x v="385"/>
    <x v="385"/>
    <x v="14"/>
    <x v="40"/>
    <n v="74415"/>
  </r>
  <r>
    <x v="386"/>
    <x v="386"/>
    <x v="14"/>
    <x v="40"/>
    <n v="74413"/>
  </r>
  <r>
    <x v="387"/>
    <x v="387"/>
    <x v="14"/>
    <x v="41"/>
    <n v="74424"/>
  </r>
  <r>
    <x v="388"/>
    <x v="388"/>
    <x v="14"/>
    <x v="41"/>
    <n v="74425"/>
  </r>
  <r>
    <x v="389"/>
    <x v="389"/>
    <x v="14"/>
    <x v="41"/>
    <n v="74422"/>
  </r>
  <r>
    <x v="390"/>
    <x v="390"/>
    <x v="15"/>
    <x v="42"/>
    <n v="74511"/>
  </r>
  <r>
    <x v="391"/>
    <x v="391"/>
    <x v="15"/>
    <x v="42"/>
    <n v="74511"/>
  </r>
  <r>
    <x v="392"/>
    <x v="392"/>
    <x v="15"/>
    <x v="42"/>
    <n v="74511"/>
  </r>
  <r>
    <x v="393"/>
    <x v="393"/>
    <x v="15"/>
    <x v="42"/>
    <n v="74512"/>
  </r>
  <r>
    <x v="394"/>
    <x v="394"/>
    <x v="15"/>
    <x v="42"/>
    <n v="74512"/>
  </r>
  <r>
    <x v="395"/>
    <x v="395"/>
    <x v="15"/>
    <x v="42"/>
    <n v="74512"/>
  </r>
  <r>
    <x v="396"/>
    <x v="396"/>
    <x v="15"/>
    <x v="42"/>
    <n v="74512"/>
  </r>
  <r>
    <x v="397"/>
    <x v="397"/>
    <x v="15"/>
    <x v="42"/>
    <n v="74512"/>
  </r>
  <r>
    <x v="398"/>
    <x v="398"/>
    <x v="15"/>
    <x v="42"/>
    <n v="74512"/>
  </r>
  <r>
    <x v="399"/>
    <x v="399"/>
    <x v="15"/>
    <x v="42"/>
    <n v="74512"/>
  </r>
  <r>
    <x v="400"/>
    <x v="400"/>
    <x v="15"/>
    <x v="42"/>
    <n v="74512"/>
  </r>
  <r>
    <x v="401"/>
    <x v="401"/>
    <x v="15"/>
    <x v="42"/>
    <n v="74513"/>
  </r>
  <r>
    <x v="402"/>
    <x v="402"/>
    <x v="15"/>
    <x v="42"/>
    <n v="74513"/>
  </r>
  <r>
    <x v="403"/>
    <x v="403"/>
    <x v="15"/>
    <x v="42"/>
    <n v="74513"/>
  </r>
  <r>
    <x v="404"/>
    <x v="404"/>
    <x v="15"/>
    <x v="42"/>
    <n v="74514"/>
  </r>
  <r>
    <x v="405"/>
    <x v="405"/>
    <x v="15"/>
    <x v="42"/>
    <n v="74514"/>
  </r>
  <r>
    <x v="406"/>
    <x v="406"/>
    <x v="15"/>
    <x v="42"/>
    <n v="74514"/>
  </r>
  <r>
    <x v="407"/>
    <x v="407"/>
    <x v="15"/>
    <x v="42"/>
    <n v="74514"/>
  </r>
  <r>
    <x v="408"/>
    <x v="408"/>
    <x v="15"/>
    <x v="42"/>
    <n v="74515"/>
  </r>
  <r>
    <x v="409"/>
    <x v="409"/>
    <x v="15"/>
    <x v="42"/>
    <n v="74515"/>
  </r>
  <r>
    <x v="410"/>
    <x v="410"/>
    <x v="15"/>
    <x v="42"/>
    <n v="74515"/>
  </r>
  <r>
    <x v="411"/>
    <x v="411"/>
    <x v="15"/>
    <x v="42"/>
    <n v="74515"/>
  </r>
  <r>
    <x v="412"/>
    <x v="412"/>
    <x v="15"/>
    <x v="42"/>
    <n v="74515"/>
  </r>
  <r>
    <x v="413"/>
    <x v="413"/>
    <x v="15"/>
    <x v="42"/>
    <n v="74516"/>
  </r>
  <r>
    <x v="414"/>
    <x v="414"/>
    <x v="15"/>
    <x v="42"/>
    <n v="74516"/>
  </r>
  <r>
    <x v="415"/>
    <x v="415"/>
    <x v="15"/>
    <x v="42"/>
    <n v="74516"/>
  </r>
  <r>
    <x v="416"/>
    <x v="416"/>
    <x v="16"/>
    <x v="43"/>
    <n v="77211"/>
  </r>
  <r>
    <x v="417"/>
    <x v="417"/>
    <x v="16"/>
    <x v="43"/>
    <n v="77211"/>
  </r>
  <r>
    <x v="418"/>
    <x v="418"/>
    <x v="16"/>
    <x v="43"/>
    <n v="77211"/>
  </r>
  <r>
    <x v="419"/>
    <x v="419"/>
    <x v="16"/>
    <x v="43"/>
    <n v="77211"/>
  </r>
  <r>
    <x v="420"/>
    <x v="420"/>
    <x v="16"/>
    <x v="43"/>
    <n v="77212"/>
  </r>
  <r>
    <x v="421"/>
    <x v="421"/>
    <x v="16"/>
    <x v="43"/>
    <n v="77212"/>
  </r>
  <r>
    <x v="422"/>
    <x v="422"/>
    <x v="16"/>
    <x v="43"/>
    <n v="77212"/>
  </r>
  <r>
    <x v="423"/>
    <x v="423"/>
    <x v="17"/>
    <x v="44"/>
    <n v="78131"/>
  </r>
  <r>
    <x v="424"/>
    <x v="424"/>
    <x v="17"/>
    <x v="44"/>
    <n v="78131"/>
  </r>
  <r>
    <x v="425"/>
    <x v="425"/>
    <x v="17"/>
    <x v="44"/>
    <n v="78131"/>
  </r>
  <r>
    <x v="426"/>
    <x v="426"/>
    <x v="17"/>
    <x v="44"/>
    <n v="78131"/>
  </r>
  <r>
    <x v="427"/>
    <x v="427"/>
    <x v="17"/>
    <x v="44"/>
    <n v="78131"/>
  </r>
  <r>
    <x v="428"/>
    <x v="428"/>
    <x v="17"/>
    <x v="44"/>
    <n v="78131"/>
  </r>
  <r>
    <x v="429"/>
    <x v="429"/>
    <x v="17"/>
    <x v="44"/>
    <n v="78131"/>
  </r>
  <r>
    <x v="430"/>
    <x v="430"/>
    <x v="17"/>
    <x v="44"/>
    <n v="78131"/>
  </r>
  <r>
    <x v="431"/>
    <x v="431"/>
    <x v="17"/>
    <x v="44"/>
    <n v="78132"/>
  </r>
  <r>
    <x v="432"/>
    <x v="432"/>
    <x v="17"/>
    <x v="44"/>
    <n v="78132"/>
  </r>
  <r>
    <x v="433"/>
    <x v="433"/>
    <x v="17"/>
    <x v="44"/>
    <n v="78132"/>
  </r>
  <r>
    <x v="434"/>
    <x v="434"/>
    <x v="17"/>
    <x v="44"/>
    <n v="78132"/>
  </r>
  <r>
    <x v="435"/>
    <x v="435"/>
    <x v="17"/>
    <x v="44"/>
    <n v="78134"/>
  </r>
  <r>
    <x v="436"/>
    <x v="436"/>
    <x v="17"/>
    <x v="44"/>
    <n v="78135"/>
  </r>
  <r>
    <x v="437"/>
    <x v="437"/>
    <x v="17"/>
    <x v="44"/>
    <n v="78135"/>
  </r>
  <r>
    <x v="438"/>
    <x v="438"/>
    <x v="17"/>
    <x v="44"/>
    <n v="78133"/>
  </r>
  <r>
    <x v="439"/>
    <x v="439"/>
    <x v="17"/>
    <x v="44"/>
    <n v="78136"/>
  </r>
  <r>
    <x v="440"/>
    <x v="440"/>
    <x v="18"/>
    <x v="45"/>
    <n v="81112"/>
  </r>
  <r>
    <x v="441"/>
    <x v="441"/>
    <x v="18"/>
    <x v="45"/>
    <n v="81112"/>
  </r>
  <r>
    <x v="442"/>
    <x v="442"/>
    <x v="18"/>
    <x v="45"/>
    <n v="81112"/>
  </r>
  <r>
    <x v="443"/>
    <x v="443"/>
    <x v="18"/>
    <x v="45"/>
    <n v="81112"/>
  </r>
  <r>
    <x v="444"/>
    <x v="444"/>
    <x v="18"/>
    <x v="45"/>
    <n v="81112"/>
  </r>
  <r>
    <x v="445"/>
    <x v="445"/>
    <x v="18"/>
    <x v="45"/>
    <n v="81112"/>
  </r>
  <r>
    <x v="446"/>
    <x v="446"/>
    <x v="18"/>
    <x v="45"/>
    <n v="81114"/>
  </r>
  <r>
    <x v="447"/>
    <x v="447"/>
    <x v="18"/>
    <x v="45"/>
    <n v="81114"/>
  </r>
  <r>
    <x v="448"/>
    <x v="448"/>
    <x v="18"/>
    <x v="45"/>
    <n v="81114"/>
  </r>
  <r>
    <x v="449"/>
    <x v="449"/>
    <x v="18"/>
    <x v="45"/>
    <n v="81114"/>
  </r>
  <r>
    <x v="450"/>
    <x v="450"/>
    <x v="18"/>
    <x v="45"/>
    <n v="81115"/>
  </r>
  <r>
    <x v="451"/>
    <x v="451"/>
    <x v="18"/>
    <x v="45"/>
    <n v="81115"/>
  </r>
  <r>
    <x v="452"/>
    <x v="452"/>
    <x v="18"/>
    <x v="45"/>
    <n v="81115"/>
  </r>
  <r>
    <x v="453"/>
    <x v="453"/>
    <x v="19"/>
    <x v="46"/>
    <n v="81212"/>
  </r>
  <r>
    <x v="454"/>
    <x v="454"/>
    <x v="19"/>
    <x v="46"/>
    <n v="81212"/>
  </r>
  <r>
    <x v="455"/>
    <x v="455"/>
    <x v="19"/>
    <x v="46"/>
    <n v="81213"/>
  </r>
  <r>
    <x v="456"/>
    <x v="456"/>
    <x v="19"/>
    <x v="46"/>
    <n v="81214"/>
  </r>
  <r>
    <x v="457"/>
    <x v="457"/>
    <x v="19"/>
    <x v="46"/>
    <n v="81215"/>
  </r>
  <r>
    <x v="458"/>
    <x v="458"/>
    <x v="20"/>
    <x v="47"/>
    <n v="81314"/>
  </r>
  <r>
    <x v="459"/>
    <x v="459"/>
    <x v="20"/>
    <x v="47"/>
    <n v="81315"/>
  </r>
  <r>
    <x v="460"/>
    <x v="460"/>
    <x v="20"/>
    <x v="47"/>
    <n v="81312"/>
  </r>
  <r>
    <x v="461"/>
    <x v="461"/>
    <x v="21"/>
    <x v="48"/>
    <n v="82112"/>
  </r>
  <r>
    <x v="462"/>
    <x v="462"/>
    <x v="21"/>
    <x v="48"/>
    <n v="82114"/>
  </r>
  <r>
    <x v="463"/>
    <x v="463"/>
    <x v="22"/>
    <x v="49"/>
    <n v="82215"/>
  </r>
  <r>
    <x v="464"/>
    <x v="464"/>
    <x v="22"/>
    <x v="49"/>
    <n v="82214"/>
  </r>
  <r>
    <x v="465"/>
    <x v="465"/>
    <x v="23"/>
    <x v="50"/>
    <n v="82315"/>
  </r>
  <r>
    <x v="466"/>
    <x v="466"/>
    <x v="23"/>
    <x v="50"/>
    <n v="82314"/>
  </r>
  <r>
    <x v="467"/>
    <x v="467"/>
    <x v="24"/>
    <x v="51"/>
    <n v="84112"/>
  </r>
  <r>
    <x v="468"/>
    <x v="468"/>
    <x v="24"/>
    <x v="51"/>
    <n v="84114"/>
  </r>
  <r>
    <x v="469"/>
    <x v="469"/>
    <x v="24"/>
    <x v="51"/>
    <n v="84115"/>
  </r>
  <r>
    <x v="470"/>
    <x v="470"/>
    <x v="25"/>
    <x v="52"/>
    <n v="91112"/>
  </r>
  <r>
    <x v="471"/>
    <x v="471"/>
    <x v="25"/>
    <x v="53"/>
    <n v="91144"/>
  </r>
  <r>
    <x v="472"/>
    <x v="472"/>
    <x v="25"/>
    <x v="53"/>
    <n v="91145"/>
  </r>
  <r>
    <x v="473"/>
    <x v="473"/>
    <x v="25"/>
    <x v="53"/>
    <n v="91143"/>
  </r>
  <r>
    <x v="474"/>
    <x v="474"/>
    <x v="25"/>
    <x v="54"/>
    <n v="91154"/>
  </r>
  <r>
    <x v="475"/>
    <x v="475"/>
    <x v="25"/>
    <x v="54"/>
    <n v="91155"/>
  </r>
  <r>
    <x v="476"/>
    <x v="476"/>
    <x v="25"/>
    <x v="55"/>
    <n v="91185"/>
  </r>
  <r>
    <x v="477"/>
    <x v="477"/>
    <x v="26"/>
    <x v="56"/>
    <n v="91234"/>
  </r>
  <r>
    <x v="478"/>
    <x v="478"/>
    <x v="26"/>
    <x v="56"/>
    <n v="91232"/>
  </r>
  <r>
    <x v="479"/>
    <x v="479"/>
    <x v="26"/>
    <x v="57"/>
    <n v="91242"/>
  </r>
  <r>
    <x v="480"/>
    <x v="480"/>
    <x v="26"/>
    <x v="58"/>
    <n v="91222"/>
  </r>
  <r>
    <x v="481"/>
    <x v="481"/>
    <x v="27"/>
    <x v="59"/>
    <n v="92112"/>
  </r>
  <r>
    <x v="482"/>
    <x v="482"/>
    <x v="27"/>
    <x v="60"/>
    <n v="92154"/>
  </r>
  <r>
    <x v="483"/>
    <x v="483"/>
    <x v="27"/>
    <x v="60"/>
    <n v="92155"/>
  </r>
  <r>
    <x v="484"/>
    <x v="484"/>
    <x v="27"/>
    <x v="60"/>
    <n v="92152"/>
  </r>
  <r>
    <x v="485"/>
    <x v="485"/>
    <x v="27"/>
    <x v="61"/>
    <n v="92162"/>
  </r>
  <r>
    <x v="486"/>
    <x v="486"/>
    <x v="27"/>
    <x v="61"/>
    <n v="92163"/>
  </r>
  <r>
    <x v="487"/>
    <x v="487"/>
    <x v="27"/>
    <x v="61"/>
    <n v="92164"/>
  </r>
  <r>
    <x v="488"/>
    <x v="488"/>
    <x v="27"/>
    <x v="61"/>
    <n v="92165"/>
  </r>
  <r>
    <x v="489"/>
    <x v="489"/>
    <x v="27"/>
    <x v="62"/>
    <n v="92192"/>
  </r>
  <r>
    <x v="490"/>
    <x v="490"/>
    <x v="27"/>
    <x v="62"/>
    <n v="92192"/>
  </r>
  <r>
    <x v="491"/>
    <x v="491"/>
    <x v="27"/>
    <x v="62"/>
    <n v="92192"/>
  </r>
  <r>
    <x v="492"/>
    <x v="492"/>
    <x v="27"/>
    <x v="62"/>
    <n v="92193"/>
  </r>
  <r>
    <x v="493"/>
    <x v="493"/>
    <x v="27"/>
    <x v="62"/>
    <n v="92194"/>
  </r>
  <r>
    <x v="494"/>
    <x v="494"/>
    <x v="27"/>
    <x v="62"/>
    <n v="92195"/>
  </r>
  <r>
    <x v="495"/>
    <x v="495"/>
    <x v="27"/>
    <x v="62"/>
    <n v="92196"/>
  </r>
  <r>
    <x v="496"/>
    <x v="496"/>
    <x v="28"/>
    <x v="63"/>
    <n v="922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rowGrandTotals="0" itemPrintTitles="1" createdVersion="6" indent="0" compact="0" compactData="0" gridDropZones="1" multipleFieldFilters="0">
  <location ref="N26:V94" firstHeaderRow="2" firstDataRow="2" firstDataCol="3"/>
  <pivotFields count="5">
    <pivotField axis="axisRow" compact="0" outline="0" showAll="0" defaultSubtotal="0">
      <items count="18">
        <item x="5"/>
        <item x="6"/>
        <item x="17"/>
        <item x="15"/>
        <item x="7"/>
        <item x="11"/>
        <item x="0"/>
        <item x="2"/>
        <item x="13"/>
        <item x="14"/>
        <item x="3"/>
        <item x="4"/>
        <item x="12"/>
        <item x="8"/>
        <item x="9"/>
        <item x="10"/>
        <item x="16"/>
        <item x="1"/>
      </items>
    </pivotField>
    <pivotField compact="0" outline="0" showAll="0" defaultSubtotal="0"/>
    <pivotField axis="axisRow" compact="0" outline="0" showAll="0" defaultSubtotal="0">
      <items count="68">
        <item x="19"/>
        <item x="20"/>
        <item x="21"/>
        <item x="22"/>
        <item x="23"/>
        <item x="24"/>
        <item x="25"/>
        <item x="26"/>
        <item x="67"/>
        <item x="53"/>
        <item x="54"/>
        <item x="55"/>
        <item x="56"/>
        <item x="57"/>
        <item x="58"/>
        <item x="59"/>
        <item x="60"/>
        <item x="61"/>
        <item x="62"/>
        <item x="63"/>
        <item x="27"/>
        <item x="28"/>
        <item x="32"/>
        <item x="33"/>
        <item x="34"/>
        <item x="35"/>
        <item x="36"/>
        <item x="37"/>
        <item x="38"/>
        <item x="39"/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43"/>
        <item x="44"/>
        <item x="45"/>
        <item x="46"/>
        <item x="47"/>
        <item x="48"/>
        <item x="51"/>
        <item x="50"/>
        <item x="49"/>
        <item x="52"/>
        <item x="14"/>
        <item x="15"/>
        <item x="16"/>
        <item x="17"/>
        <item x="18"/>
        <item x="40"/>
        <item x="41"/>
        <item x="42"/>
        <item x="29"/>
        <item x="30"/>
        <item x="31"/>
        <item x="64"/>
        <item x="65"/>
        <item x="66"/>
        <item h="1" x="5"/>
      </items>
    </pivotField>
    <pivotField compact="0" outline="0" showAll="0" defaultSubtotal="0"/>
    <pivotField axis="axisRow" compact="0" outline="0" showAll="0" defaultSubtotal="0">
      <items count="68">
        <item x="34"/>
        <item x="67"/>
        <item x="23"/>
        <item x="9"/>
        <item x="58"/>
        <item x="28"/>
        <item x="44"/>
        <item x="32"/>
        <item x="15"/>
        <item x="20"/>
        <item x="41"/>
        <item x="11"/>
        <item x="7"/>
        <item x="8"/>
        <item x="57"/>
        <item x="56"/>
        <item x="46"/>
        <item x="4"/>
        <item x="37"/>
        <item x="16"/>
        <item x="19"/>
        <item x="51"/>
        <item x="39"/>
        <item x="50"/>
        <item x="66"/>
        <item x="38"/>
        <item x="36"/>
        <item x="33"/>
        <item x="22"/>
        <item x="12"/>
        <item x="18"/>
        <item x="0"/>
        <item x="62"/>
        <item x="35"/>
        <item x="55"/>
        <item x="42"/>
        <item x="52"/>
        <item x="1"/>
        <item x="61"/>
        <item x="3"/>
        <item x="60"/>
        <item x="47"/>
        <item x="48"/>
        <item x="14"/>
        <item x="45"/>
        <item x="2"/>
        <item x="21"/>
        <item x="27"/>
        <item x="13"/>
        <item x="25"/>
        <item x="26"/>
        <item x="24"/>
        <item x="17"/>
        <item x="63"/>
        <item x="6"/>
        <item x="10"/>
        <item x="29"/>
        <item x="65"/>
        <item x="53"/>
        <item x="49"/>
        <item x="43"/>
        <item x="54"/>
        <item x="59"/>
        <item x="30"/>
        <item x="64"/>
        <item x="31"/>
        <item x="40"/>
        <item x="5"/>
      </items>
    </pivotField>
  </pivotFields>
  <rowFields count="3">
    <field x="0"/>
    <field x="2"/>
    <field x="4"/>
  </rowFields>
  <rowItems count="67">
    <i>
      <x/>
      <x/>
      <x v="20"/>
    </i>
    <i r="1">
      <x v="1"/>
      <x v="9"/>
    </i>
    <i>
      <x v="1"/>
      <x v="2"/>
      <x v="46"/>
    </i>
    <i r="1">
      <x v="3"/>
      <x v="28"/>
    </i>
    <i r="1">
      <x v="4"/>
      <x v="2"/>
    </i>
    <i r="1">
      <x v="5"/>
      <x v="51"/>
    </i>
    <i r="1">
      <x v="6"/>
      <x v="49"/>
    </i>
    <i r="1">
      <x v="7"/>
      <x v="50"/>
    </i>
    <i>
      <x v="2"/>
      <x v="8"/>
      <x v="1"/>
    </i>
    <i>
      <x v="3"/>
      <x v="9"/>
      <x v="58"/>
    </i>
    <i r="1">
      <x v="10"/>
      <x v="61"/>
    </i>
    <i r="1">
      <x v="11"/>
      <x v="34"/>
    </i>
    <i r="1">
      <x v="12"/>
      <x v="15"/>
    </i>
    <i r="1">
      <x v="13"/>
      <x v="14"/>
    </i>
    <i r="1">
      <x v="14"/>
      <x v="4"/>
    </i>
    <i r="1">
      <x v="15"/>
      <x v="62"/>
    </i>
    <i r="1">
      <x v="16"/>
      <x v="40"/>
    </i>
    <i r="1">
      <x v="17"/>
      <x v="38"/>
    </i>
    <i r="1">
      <x v="18"/>
      <x v="32"/>
    </i>
    <i r="1">
      <x v="19"/>
      <x v="53"/>
    </i>
    <i>
      <x v="4"/>
      <x v="20"/>
      <x v="47"/>
    </i>
    <i r="1">
      <x v="21"/>
      <x v="5"/>
    </i>
    <i>
      <x v="5"/>
      <x v="22"/>
      <x v="7"/>
    </i>
    <i r="1">
      <x v="23"/>
      <x v="27"/>
    </i>
    <i r="1">
      <x v="24"/>
      <x/>
    </i>
    <i r="1">
      <x v="25"/>
      <x v="33"/>
    </i>
    <i r="1">
      <x v="26"/>
      <x v="26"/>
    </i>
    <i r="1">
      <x v="27"/>
      <x v="18"/>
    </i>
    <i r="1">
      <x v="28"/>
      <x v="25"/>
    </i>
    <i r="1">
      <x v="29"/>
      <x v="22"/>
    </i>
    <i>
      <x v="6"/>
      <x v="30"/>
      <x v="31"/>
    </i>
    <i r="1">
      <x v="31"/>
      <x v="37"/>
    </i>
    <i r="1">
      <x v="32"/>
      <x v="45"/>
    </i>
    <i r="1">
      <x v="33"/>
      <x v="39"/>
    </i>
    <i r="1">
      <x v="34"/>
      <x v="17"/>
    </i>
    <i>
      <x v="7"/>
      <x v="35"/>
      <x v="54"/>
    </i>
    <i r="1">
      <x v="36"/>
      <x v="12"/>
    </i>
    <i r="1">
      <x v="37"/>
      <x v="13"/>
    </i>
    <i r="1">
      <x v="38"/>
      <x v="3"/>
    </i>
    <i r="1">
      <x v="39"/>
      <x v="55"/>
    </i>
    <i r="1">
      <x v="40"/>
      <x v="11"/>
    </i>
    <i r="1">
      <x v="41"/>
      <x v="29"/>
    </i>
    <i r="1">
      <x v="42"/>
      <x v="48"/>
    </i>
    <i>
      <x v="8"/>
      <x v="43"/>
      <x v="60"/>
    </i>
    <i r="1">
      <x v="44"/>
      <x v="6"/>
    </i>
    <i r="1">
      <x v="45"/>
      <x v="44"/>
    </i>
    <i r="1">
      <x v="46"/>
      <x v="16"/>
    </i>
    <i r="1">
      <x v="47"/>
      <x v="41"/>
    </i>
    <i r="1">
      <x v="48"/>
      <x v="42"/>
    </i>
    <i>
      <x v="9"/>
      <x v="49"/>
      <x v="21"/>
    </i>
    <i r="1">
      <x v="50"/>
      <x v="23"/>
    </i>
    <i r="1">
      <x v="51"/>
      <x v="59"/>
    </i>
    <i r="1">
      <x v="52"/>
      <x v="36"/>
    </i>
    <i>
      <x v="10"/>
      <x v="53"/>
      <x v="43"/>
    </i>
    <i r="1">
      <x v="54"/>
      <x v="8"/>
    </i>
    <i r="1">
      <x v="55"/>
      <x v="19"/>
    </i>
    <i>
      <x v="11"/>
      <x v="56"/>
      <x v="52"/>
    </i>
    <i r="1">
      <x v="57"/>
      <x v="30"/>
    </i>
    <i>
      <x v="12"/>
      <x v="58"/>
      <x v="66"/>
    </i>
    <i r="1">
      <x v="59"/>
      <x v="10"/>
    </i>
    <i r="1">
      <x v="60"/>
      <x v="35"/>
    </i>
    <i>
      <x v="13"/>
      <x v="61"/>
      <x v="56"/>
    </i>
    <i>
      <x v="14"/>
      <x v="62"/>
      <x v="63"/>
    </i>
    <i>
      <x v="15"/>
      <x v="63"/>
      <x v="65"/>
    </i>
    <i>
      <x v="16"/>
      <x v="64"/>
      <x v="64"/>
    </i>
    <i r="1">
      <x v="65"/>
      <x v="57"/>
    </i>
    <i r="1">
      <x v="66"/>
      <x v="24"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rowGrandTotals="0" itemPrintTitles="1" createdVersion="6" indent="0" compact="0" compactData="0" gridDropZones="1" multipleFieldFilters="0">
  <location ref="O4:W22" firstHeaderRow="2" firstDataRow="2" firstDataCol="3"/>
  <pivotFields count="3">
    <pivotField axis="axisRow" compact="0" outline="0" multipleItemSelectionAllowed="1" showAll="0" defaultSubtotal="0">
      <items count="1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h="1" x="1"/>
      </items>
    </pivotField>
    <pivotField axis="axisRow" compact="0" outline="0" showAll="0" defaultSubtotal="0">
      <items count="18">
        <item x="6"/>
        <item x="2"/>
        <item x="17"/>
        <item x="12"/>
        <item x="3"/>
        <item x="15"/>
        <item x="7"/>
        <item x="9"/>
        <item x="16"/>
        <item x="5"/>
        <item x="13"/>
        <item x="14"/>
        <item x="4"/>
        <item x="11"/>
        <item x="10"/>
        <item x="0"/>
        <item x="1"/>
        <item x="8"/>
      </items>
    </pivotField>
    <pivotField axis="axisRow" compact="0" outline="0" showAll="0" sortType="ascending" defaultSubtotal="0">
      <items count="18">
        <item x="5"/>
        <item x="6"/>
        <item x="17"/>
        <item x="15"/>
        <item x="7"/>
        <item x="11"/>
        <item x="0"/>
        <item x="2"/>
        <item x="13"/>
        <item x="14"/>
        <item x="3"/>
        <item x="4"/>
        <item x="12"/>
        <item x="8"/>
        <item x="9"/>
        <item x="10"/>
        <item x="16"/>
        <item x="1"/>
      </items>
    </pivotField>
  </pivotFields>
  <rowFields count="3">
    <field x="2"/>
    <field x="1"/>
    <field x="0"/>
  </rowFields>
  <rowItems count="17">
    <i>
      <x/>
      <x v="9"/>
      <x v="4"/>
    </i>
    <i>
      <x v="1"/>
      <x/>
      <x v="5"/>
    </i>
    <i>
      <x v="2"/>
      <x v="2"/>
      <x v="16"/>
    </i>
    <i>
      <x v="3"/>
      <x v="5"/>
      <x v="14"/>
    </i>
    <i>
      <x v="4"/>
      <x v="6"/>
      <x v="6"/>
    </i>
    <i>
      <x v="5"/>
      <x v="13"/>
      <x v="10"/>
    </i>
    <i>
      <x v="6"/>
      <x v="15"/>
      <x/>
    </i>
    <i>
      <x v="7"/>
      <x v="1"/>
      <x v="1"/>
    </i>
    <i>
      <x v="8"/>
      <x v="10"/>
      <x v="12"/>
    </i>
    <i>
      <x v="9"/>
      <x v="11"/>
      <x v="13"/>
    </i>
    <i>
      <x v="10"/>
      <x v="4"/>
      <x v="2"/>
    </i>
    <i>
      <x v="11"/>
      <x v="12"/>
      <x v="3"/>
    </i>
    <i>
      <x v="12"/>
      <x v="3"/>
      <x v="11"/>
    </i>
    <i>
      <x v="13"/>
      <x v="17"/>
      <x v="7"/>
    </i>
    <i>
      <x v="14"/>
      <x v="7"/>
      <x v="8"/>
    </i>
    <i>
      <x v="15"/>
      <x v="14"/>
      <x v="9"/>
    </i>
    <i>
      <x v="16"/>
      <x v="8"/>
      <x v="15"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 gridDropZones="1" multipleFieldFilters="0">
  <location ref="R3:AA123" firstHeaderRow="2" firstDataRow="2" firstDataCol="4"/>
  <pivotFields count="5">
    <pivotField axis="axisRow" compact="0" outline="0" showAll="0" defaultSubtotal="0">
      <items count="4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6"/>
        <item x="75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3"/>
        <item x="110"/>
        <item x="111"/>
        <item x="112"/>
        <item x="114"/>
        <item x="115"/>
        <item x="116"/>
        <item x="117"/>
        <item x="118"/>
        <item x="119"/>
        <item x="120"/>
        <item x="121"/>
        <item x="128"/>
        <item x="122"/>
        <item x="123"/>
        <item x="124"/>
        <item x="125"/>
        <item x="126"/>
        <item x="127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6"/>
        <item x="144"/>
        <item x="145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7"/>
        <item x="175"/>
        <item x="176"/>
        <item x="179"/>
        <item x="178"/>
        <item x="180"/>
        <item x="181"/>
        <item x="182"/>
        <item x="183"/>
        <item x="186"/>
        <item x="184"/>
        <item x="185"/>
        <item x="187"/>
        <item x="188"/>
        <item x="189"/>
        <item x="190"/>
        <item x="193"/>
        <item x="194"/>
        <item x="192"/>
        <item x="191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23"/>
        <item x="217"/>
        <item x="218"/>
        <item x="219"/>
        <item x="220"/>
        <item x="221"/>
        <item x="222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3"/>
        <item x="240"/>
        <item x="241"/>
        <item x="242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7"/>
        <item x="256"/>
        <item x="258"/>
        <item x="259"/>
        <item x="260"/>
        <item x="261"/>
        <item x="271"/>
        <item x="262"/>
        <item x="263"/>
        <item x="264"/>
        <item x="265"/>
        <item x="266"/>
        <item x="267"/>
        <item x="268"/>
        <item x="269"/>
        <item x="270"/>
        <item x="278"/>
        <item x="272"/>
        <item x="273"/>
        <item x="274"/>
        <item x="277"/>
        <item x="275"/>
        <item x="276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301"/>
        <item x="296"/>
        <item x="297"/>
        <item x="298"/>
        <item x="299"/>
        <item x="300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6"/>
        <item x="383"/>
        <item x="384"/>
        <item x="385"/>
        <item x="389"/>
        <item x="387"/>
        <item x="388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2"/>
        <item x="421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8"/>
        <item x="435"/>
        <item x="436"/>
        <item x="437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60"/>
        <item x="458"/>
        <item x="459"/>
        <item x="461"/>
        <item x="462"/>
        <item x="464"/>
        <item x="463"/>
        <item x="466"/>
        <item x="465"/>
        <item x="467"/>
        <item x="468"/>
        <item x="469"/>
        <item x="470"/>
        <item x="473"/>
        <item x="471"/>
        <item x="472"/>
        <item x="474"/>
        <item x="475"/>
        <item x="476"/>
        <item x="480"/>
        <item x="478"/>
        <item x="477"/>
        <item x="479"/>
        <item x="481"/>
        <item x="484"/>
        <item x="482"/>
        <item x="483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</items>
    </pivotField>
    <pivotField axis="axisRow" compact="0" outline="0" showAll="0">
      <items count="498">
        <item x="302"/>
        <item x="137"/>
        <item x="138"/>
        <item x="139"/>
        <item x="125"/>
        <item x="143"/>
        <item x="126"/>
        <item x="122"/>
        <item x="170"/>
        <item x="154"/>
        <item x="169"/>
        <item x="127"/>
        <item x="128"/>
        <item x="153"/>
        <item x="157"/>
        <item x="123"/>
        <item x="145"/>
        <item x="151"/>
        <item x="152"/>
        <item x="155"/>
        <item x="156"/>
        <item x="124"/>
        <item x="150"/>
        <item x="149"/>
        <item x="146"/>
        <item x="147"/>
        <item x="144"/>
        <item x="167"/>
        <item x="168"/>
        <item x="166"/>
        <item x="164"/>
        <item x="133"/>
        <item x="140"/>
        <item x="141"/>
        <item x="142"/>
        <item x="134"/>
        <item x="160"/>
        <item x="135"/>
        <item x="130"/>
        <item x="159"/>
        <item x="163"/>
        <item x="136"/>
        <item x="129"/>
        <item x="131"/>
        <item x="148"/>
        <item x="158"/>
        <item x="165"/>
        <item x="161"/>
        <item x="162"/>
        <item x="132"/>
        <item x="94"/>
        <item x="231"/>
        <item x="232"/>
        <item x="233"/>
        <item x="106"/>
        <item x="113"/>
        <item x="79"/>
        <item x="16"/>
        <item x="304"/>
        <item x="116"/>
        <item x="395"/>
        <item x="402"/>
        <item x="406"/>
        <item x="410"/>
        <item x="234"/>
        <item x="230"/>
        <item x="235"/>
        <item x="428"/>
        <item x="429"/>
        <item x="430"/>
        <item x="427"/>
        <item x="424"/>
        <item x="423"/>
        <item x="434"/>
        <item x="435"/>
        <item x="432"/>
        <item x="433"/>
        <item x="431"/>
        <item x="216"/>
        <item x="437"/>
        <item x="256"/>
        <item x="200"/>
        <item x="206"/>
        <item x="407"/>
        <item x="394"/>
        <item x="405"/>
        <item x="409"/>
        <item x="411"/>
        <item x="173"/>
        <item x="171"/>
        <item x="172"/>
        <item x="225"/>
        <item x="179"/>
        <item x="178"/>
        <item x="184"/>
        <item x="185"/>
        <item x="186"/>
        <item x="194"/>
        <item x="192"/>
        <item x="191"/>
        <item x="193"/>
        <item x="387"/>
        <item x="388"/>
        <item x="389"/>
        <item x="219"/>
        <item x="221"/>
        <item x="220"/>
        <item x="218"/>
        <item x="222"/>
        <item x="223"/>
        <item x="217"/>
        <item x="101"/>
        <item x="102"/>
        <item x="98"/>
        <item x="78"/>
        <item x="73"/>
        <item x="103"/>
        <item x="99"/>
        <item x="254"/>
        <item x="118"/>
        <item x="117"/>
        <item x="100"/>
        <item x="258"/>
        <item x="251"/>
        <item x="250"/>
        <item x="74"/>
        <item x="252"/>
        <item x="292"/>
        <item x="96"/>
        <item x="417"/>
        <item x="418"/>
        <item x="422"/>
        <item x="419"/>
        <item x="421"/>
        <item x="420"/>
        <item x="416"/>
        <item x="401"/>
        <item x="413"/>
        <item x="414"/>
        <item x="270"/>
        <item x="84"/>
        <item x="111"/>
        <item x="321"/>
        <item x="322"/>
        <item x="93"/>
        <item x="91"/>
        <item x="86"/>
        <item x="95"/>
        <item x="240"/>
        <item x="295"/>
        <item x="294"/>
        <item x="243"/>
        <item x="263"/>
        <item x="85"/>
        <item x="262"/>
        <item x="266"/>
        <item x="253"/>
        <item x="268"/>
        <item x="112"/>
        <item x="271"/>
        <item x="246"/>
        <item x="331"/>
        <item x="332"/>
        <item x="259"/>
        <item x="239"/>
        <item x="241"/>
        <item x="90"/>
        <item x="248"/>
        <item x="244"/>
        <item x="274"/>
        <item x="247"/>
        <item x="296"/>
        <item x="265"/>
        <item x="264"/>
        <item x="323"/>
        <item x="314"/>
        <item x="313"/>
        <item x="105"/>
        <item x="109"/>
        <item x="97"/>
        <item x="267"/>
        <item x="110"/>
        <item x="242"/>
        <item x="320"/>
        <item x="315"/>
        <item x="319"/>
        <item x="318"/>
        <item x="317"/>
        <item x="316"/>
        <item x="269"/>
        <item x="87"/>
        <item x="249"/>
        <item x="59"/>
        <item x="92"/>
        <item x="325"/>
        <item x="107"/>
        <item x="307"/>
        <item x="88"/>
        <item x="89"/>
        <item x="336"/>
        <item x="283"/>
        <item x="289"/>
        <item x="277"/>
        <item x="276"/>
        <item x="204"/>
        <item x="210"/>
        <item x="199"/>
        <item x="205"/>
        <item x="370"/>
        <item x="372"/>
        <item x="348"/>
        <item x="368"/>
        <item x="373"/>
        <item x="306"/>
        <item x="380"/>
        <item x="400"/>
        <item x="404"/>
        <item x="408"/>
        <item x="51"/>
        <item x="5"/>
        <item x="27"/>
        <item x="31"/>
        <item x="30"/>
        <item x="28"/>
        <item x="36"/>
        <item x="34"/>
        <item x="29"/>
        <item x="32"/>
        <item x="33"/>
        <item x="35"/>
        <item x="14"/>
        <item x="53"/>
        <item x="54"/>
        <item x="0"/>
        <item x="11"/>
        <item x="42"/>
        <item x="41"/>
        <item x="8"/>
        <item x="43"/>
        <item x="23"/>
        <item x="22"/>
        <item x="72"/>
        <item x="50"/>
        <item x="46"/>
        <item x="49"/>
        <item x="47"/>
        <item x="45"/>
        <item x="48"/>
        <item x="10"/>
        <item x="4"/>
        <item x="9"/>
        <item x="13"/>
        <item x="6"/>
        <item x="7"/>
        <item x="12"/>
        <item x="15"/>
        <item x="2"/>
        <item x="3"/>
        <item x="1"/>
        <item x="24"/>
        <item x="52"/>
        <item x="64"/>
        <item x="56"/>
        <item x="62"/>
        <item x="57"/>
        <item x="71"/>
        <item x="55"/>
        <item x="58"/>
        <item x="66"/>
        <item x="69"/>
        <item x="67"/>
        <item x="68"/>
        <item x="63"/>
        <item x="70"/>
        <item x="65"/>
        <item x="83"/>
        <item x="82"/>
        <item x="80"/>
        <item x="77"/>
        <item x="81"/>
        <item x="44"/>
        <item x="37"/>
        <item x="39"/>
        <item x="38"/>
        <item x="25"/>
        <item x="26"/>
        <item x="40"/>
        <item x="115"/>
        <item x="104"/>
        <item x="108"/>
        <item x="490"/>
        <item x="476"/>
        <item x="470"/>
        <item x="480"/>
        <item x="479"/>
        <item x="477"/>
        <item x="478"/>
        <item x="474"/>
        <item x="475"/>
        <item x="473"/>
        <item x="471"/>
        <item x="472"/>
        <item x="445"/>
        <item x="441"/>
        <item x="482"/>
        <item x="483"/>
        <item x="484"/>
        <item x="486"/>
        <item x="487"/>
        <item x="488"/>
        <item x="485"/>
        <item x="496"/>
        <item x="448"/>
        <item x="452"/>
        <item x="489"/>
        <item x="492"/>
        <item x="493"/>
        <item x="494"/>
        <item x="495"/>
        <item x="481"/>
        <item x="464"/>
        <item x="463"/>
        <item x="468"/>
        <item x="469"/>
        <item x="467"/>
        <item x="491"/>
        <item x="442"/>
        <item x="440"/>
        <item x="446"/>
        <item x="450"/>
        <item x="458"/>
        <item x="459"/>
        <item x="460"/>
        <item x="454"/>
        <item x="455"/>
        <item x="456"/>
        <item x="457"/>
        <item x="453"/>
        <item x="466"/>
        <item x="465"/>
        <item x="461"/>
        <item x="462"/>
        <item x="443"/>
        <item x="447"/>
        <item x="451"/>
        <item x="444"/>
        <item x="449"/>
        <item x="237"/>
        <item x="238"/>
        <item x="236"/>
        <item x="403"/>
        <item x="226"/>
        <item x="228"/>
        <item x="224"/>
        <item x="327"/>
        <item x="326"/>
        <item x="329"/>
        <item x="338"/>
        <item x="339"/>
        <item x="340"/>
        <item x="328"/>
        <item x="397"/>
        <item x="260"/>
        <item x="275"/>
        <item x="273"/>
        <item x="284"/>
        <item x="281"/>
        <item x="272"/>
        <item x="287"/>
        <item x="290"/>
        <item x="279"/>
        <item x="261"/>
        <item x="282"/>
        <item x="288"/>
        <item x="227"/>
        <item x="229"/>
        <item x="342"/>
        <item x="345"/>
        <item x="350"/>
        <item x="353"/>
        <item x="361"/>
        <item x="352"/>
        <item x="364"/>
        <item x="356"/>
        <item x="354"/>
        <item x="360"/>
        <item x="363"/>
        <item x="357"/>
        <item x="358"/>
        <item x="351"/>
        <item x="355"/>
        <item x="346"/>
        <item x="349"/>
        <item x="347"/>
        <item x="359"/>
        <item x="362"/>
        <item x="344"/>
        <item x="366"/>
        <item x="367"/>
        <item x="365"/>
        <item x="399"/>
        <item x="378"/>
        <item x="280"/>
        <item x="286"/>
        <item x="278"/>
        <item x="257"/>
        <item x="255"/>
        <item x="285"/>
        <item x="291"/>
        <item x="379"/>
        <item x="330"/>
        <item x="341"/>
        <item x="293"/>
        <item x="311"/>
        <item x="20"/>
        <item x="19"/>
        <item x="21"/>
        <item x="18"/>
        <item x="17"/>
        <item x="398"/>
        <item x="415"/>
        <item x="297"/>
        <item x="371"/>
        <item x="369"/>
        <item x="245"/>
        <item x="76"/>
        <item x="120"/>
        <item x="121"/>
        <item x="392"/>
        <item x="390"/>
        <item x="391"/>
        <item x="119"/>
        <item x="75"/>
        <item x="324"/>
        <item x="60"/>
        <item x="61"/>
        <item x="337"/>
        <item x="303"/>
        <item x="305"/>
        <item x="301"/>
        <item x="309"/>
        <item x="310"/>
        <item x="177"/>
        <item x="175"/>
        <item x="176"/>
        <item x="174"/>
        <item x="181"/>
        <item x="182"/>
        <item x="183"/>
        <item x="180"/>
        <item x="188"/>
        <item x="189"/>
        <item x="190"/>
        <item x="187"/>
        <item x="384"/>
        <item x="386"/>
        <item x="383"/>
        <item x="385"/>
        <item x="382"/>
        <item x="202"/>
        <item x="208"/>
        <item x="201"/>
        <item x="207"/>
        <item x="197"/>
        <item x="209"/>
        <item x="195"/>
        <item x="211"/>
        <item x="212"/>
        <item x="213"/>
        <item x="198"/>
        <item x="203"/>
        <item x="196"/>
        <item x="214"/>
        <item x="215"/>
        <item x="436"/>
        <item x="438"/>
        <item x="439"/>
        <item x="425"/>
        <item x="426"/>
        <item x="299"/>
        <item x="312"/>
        <item x="343"/>
        <item x="335"/>
        <item x="334"/>
        <item x="308"/>
        <item x="300"/>
        <item x="375"/>
        <item x="333"/>
        <item x="381"/>
        <item x="374"/>
        <item x="298"/>
        <item x="376"/>
        <item x="377"/>
        <item x="393"/>
        <item x="412"/>
        <item x="396"/>
        <item x="114"/>
        <item t="default"/>
      </items>
    </pivotField>
    <pivotField axis="axisRow" compact="0" outline="0" showAll="0" defaultSubtotal="0">
      <items count="2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</items>
    </pivotField>
    <pivotField axis="axisRow" compact="0" outline="0" showAll="0" defaultSubtotal="0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8"/>
        <item x="56"/>
        <item x="57"/>
        <item x="59"/>
        <item x="60"/>
        <item x="61"/>
        <item x="62"/>
        <item x="63"/>
      </items>
    </pivotField>
    <pivotField compact="0" outline="0" showAll="0" defaultSubtotal="0"/>
  </pivotFields>
  <rowFields count="4">
    <field x="2"/>
    <field x="3"/>
    <field x="0"/>
    <field x="1"/>
  </rowFields>
  <rowItems count="119">
    <i>
      <x v="11"/>
      <x v="27"/>
      <x v="224"/>
      <x v="353"/>
    </i>
    <i r="2">
      <x v="225"/>
      <x v="91"/>
    </i>
    <i r="2">
      <x v="226"/>
      <x v="351"/>
    </i>
    <i r="2">
      <x v="227"/>
      <x v="374"/>
    </i>
    <i r="2">
      <x v="228"/>
      <x v="352"/>
    </i>
    <i r="2">
      <x v="229"/>
      <x v="375"/>
    </i>
    <i r="1">
      <x v="28"/>
      <x v="230"/>
      <x v="65"/>
    </i>
    <i r="2">
      <x v="231"/>
      <x v="51"/>
    </i>
    <i r="2">
      <x v="232"/>
      <x v="52"/>
    </i>
    <i r="2">
      <x v="233"/>
      <x v="53"/>
    </i>
    <i r="2">
      <x v="234"/>
      <x v="64"/>
    </i>
    <i r="2">
      <x v="235"/>
      <x v="66"/>
    </i>
    <i r="1">
      <x v="29"/>
      <x v="236"/>
      <x v="349"/>
    </i>
    <i r="2">
      <x v="237"/>
      <x v="347"/>
    </i>
    <i r="2">
      <x v="238"/>
      <x v="348"/>
    </i>
    <i r="1">
      <x v="30"/>
      <x v="239"/>
      <x v="164"/>
    </i>
    <i r="2">
      <x v="240"/>
      <x v="151"/>
    </i>
    <i r="2">
      <x v="241"/>
      <x v="148"/>
    </i>
    <i r="2">
      <x v="242"/>
      <x v="165"/>
    </i>
    <i r="2">
      <x v="243"/>
      <x v="182"/>
    </i>
    <i r="2">
      <x v="244"/>
      <x v="168"/>
    </i>
    <i r="2">
      <x v="245"/>
      <x v="424"/>
    </i>
    <i r="2">
      <x v="246"/>
      <x v="160"/>
    </i>
    <i r="2">
      <x v="247"/>
      <x v="170"/>
    </i>
    <i r="2">
      <x v="248"/>
      <x v="167"/>
    </i>
    <i r="2">
      <x v="249"/>
      <x v="191"/>
    </i>
    <i r="2">
      <x v="250"/>
      <x v="124"/>
    </i>
    <i r="2">
      <x v="251"/>
      <x v="123"/>
    </i>
    <i r="2">
      <x v="252"/>
      <x v="126"/>
    </i>
    <i r="2">
      <x v="253"/>
      <x v="156"/>
    </i>
    <i r="2">
      <x v="254"/>
      <x v="118"/>
    </i>
    <i r="2">
      <x v="255"/>
      <x v="406"/>
    </i>
    <i r="2">
      <x v="256"/>
      <x v="405"/>
    </i>
    <i r="2">
      <x v="257"/>
      <x v="80"/>
    </i>
    <i r="2">
      <x v="258"/>
      <x v="122"/>
    </i>
    <i r="2">
      <x v="259"/>
      <x v="163"/>
    </i>
    <i r="2">
      <x v="260"/>
      <x v="362"/>
    </i>
    <i r="2">
      <x v="261"/>
      <x v="371"/>
    </i>
    <i r="2">
      <x v="262"/>
      <x v="159"/>
    </i>
    <i r="2">
      <x v="263"/>
      <x v="154"/>
    </i>
    <i r="2">
      <x v="264"/>
      <x v="152"/>
    </i>
    <i r="2">
      <x v="265"/>
      <x v="173"/>
    </i>
    <i r="2">
      <x v="266"/>
      <x v="172"/>
    </i>
    <i r="2">
      <x v="267"/>
      <x v="155"/>
    </i>
    <i r="2">
      <x v="268"/>
      <x v="180"/>
    </i>
    <i r="2">
      <x v="269"/>
      <x v="157"/>
    </i>
    <i r="2">
      <x v="270"/>
      <x v="189"/>
    </i>
    <i r="2">
      <x v="271"/>
      <x v="139"/>
    </i>
    <i>
      <x v="12"/>
      <x v="31"/>
      <x v="272"/>
      <x v="404"/>
    </i>
    <i r="2">
      <x v="273"/>
      <x v="367"/>
    </i>
    <i r="2">
      <x v="274"/>
      <x v="364"/>
    </i>
    <i r="2">
      <x v="275"/>
      <x v="169"/>
    </i>
    <i r="2">
      <x v="276"/>
      <x v="202"/>
    </i>
    <i r="2">
      <x v="277"/>
      <x v="363"/>
    </i>
    <i r="2">
      <x v="278"/>
      <x v="203"/>
    </i>
    <i r="2">
      <x v="279"/>
      <x v="370"/>
    </i>
    <i r="2">
      <x v="280"/>
      <x v="402"/>
    </i>
    <i r="2">
      <x v="281"/>
      <x v="366"/>
    </i>
    <i r="2">
      <x v="282"/>
      <x v="372"/>
    </i>
    <i r="2">
      <x v="283"/>
      <x v="200"/>
    </i>
    <i r="2">
      <x v="284"/>
      <x v="365"/>
    </i>
    <i r="2">
      <x v="285"/>
      <x v="407"/>
    </i>
    <i r="2">
      <x v="286"/>
      <x v="403"/>
    </i>
    <i r="2">
      <x v="287"/>
      <x v="368"/>
    </i>
    <i r="2">
      <x v="288"/>
      <x v="373"/>
    </i>
    <i r="2">
      <x v="289"/>
      <x v="201"/>
    </i>
    <i r="2">
      <x v="290"/>
      <x v="369"/>
    </i>
    <i r="2">
      <x v="291"/>
      <x v="408"/>
    </i>
    <i r="1">
      <x v="32"/>
      <x v="292"/>
      <x v="127"/>
    </i>
    <i r="2">
      <x v="293"/>
      <x v="412"/>
    </i>
    <i r="2">
      <x v="294"/>
      <x v="150"/>
    </i>
    <i r="2">
      <x v="295"/>
      <x v="149"/>
    </i>
    <i r="2">
      <x v="296"/>
      <x v="439"/>
    </i>
    <i r="2">
      <x v="297"/>
      <x v="171"/>
    </i>
    <i r="2">
      <x v="298"/>
      <x v="421"/>
    </i>
    <i r="2">
      <x v="299"/>
      <x v="490"/>
    </i>
    <i r="2">
      <x v="300"/>
      <x v="479"/>
    </i>
    <i r="2">
      <x v="301"/>
      <x v="485"/>
    </i>
    <i r="2">
      <x v="302"/>
      <x/>
    </i>
    <i r="2">
      <x v="303"/>
      <x v="437"/>
    </i>
    <i r="2">
      <x v="304"/>
      <x v="58"/>
    </i>
    <i r="2">
      <x v="305"/>
      <x v="438"/>
    </i>
    <i r="2">
      <x v="306"/>
      <x v="213"/>
    </i>
    <i r="2">
      <x v="307"/>
      <x v="196"/>
    </i>
    <i r="2">
      <x v="308"/>
      <x v="484"/>
    </i>
    <i r="2">
      <x v="309"/>
      <x v="440"/>
    </i>
    <i r="2">
      <x v="310"/>
      <x v="441"/>
    </i>
    <i r="2">
      <x v="311"/>
      <x v="413"/>
    </i>
    <i r="2">
      <x v="312"/>
      <x v="480"/>
    </i>
    <i r="2">
      <x v="313"/>
      <x v="176"/>
    </i>
    <i r="2">
      <x v="314"/>
      <x v="175"/>
    </i>
    <i r="2">
      <x v="315"/>
      <x v="184"/>
    </i>
    <i r="2">
      <x v="316"/>
      <x v="188"/>
    </i>
    <i r="2">
      <x v="317"/>
      <x v="187"/>
    </i>
    <i r="2">
      <x v="318"/>
      <x v="186"/>
    </i>
    <i r="2">
      <x v="319"/>
      <x v="185"/>
    </i>
    <i r="2">
      <x v="320"/>
      <x v="183"/>
    </i>
    <i r="2">
      <x v="321"/>
      <x v="142"/>
    </i>
    <i r="2">
      <x v="322"/>
      <x v="143"/>
    </i>
    <i r="2">
      <x v="323"/>
      <x v="174"/>
    </i>
    <i r="2">
      <x v="324"/>
      <x v="433"/>
    </i>
    <i r="2">
      <x v="325"/>
      <x v="194"/>
    </i>
    <i r="1">
      <x v="33"/>
      <x v="326"/>
      <x v="355"/>
    </i>
    <i r="2">
      <x v="327"/>
      <x v="354"/>
    </i>
    <i r="2">
      <x v="328"/>
      <x v="360"/>
    </i>
    <i r="2">
      <x v="329"/>
      <x v="356"/>
    </i>
    <i r="2">
      <x v="330"/>
      <x v="410"/>
    </i>
    <i r="2">
      <x v="331"/>
      <x v="161"/>
    </i>
    <i r="2">
      <x v="332"/>
      <x v="162"/>
    </i>
    <i r="2">
      <x v="333"/>
      <x v="487"/>
    </i>
    <i r="2">
      <x v="334"/>
      <x v="483"/>
    </i>
    <i r="2">
      <x v="335"/>
      <x v="482"/>
    </i>
    <i r="2">
      <x v="336"/>
      <x v="199"/>
    </i>
    <i r="2">
      <x v="337"/>
      <x v="436"/>
    </i>
    <i r="2">
      <x v="338"/>
      <x v="357"/>
    </i>
    <i r="2">
      <x v="339"/>
      <x v="358"/>
    </i>
    <i r="2">
      <x v="340"/>
      <x v="359"/>
    </i>
    <i r="2">
      <x v="341"/>
      <x v="411"/>
    </i>
    <i t="grand">
      <x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jjovanovic@beograd.gov.rs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jjovanovic@beograd.gov.r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999"/>
  <sheetViews>
    <sheetView zoomScale="70" zoomScaleNormal="70" workbookViewId="0">
      <pane xSplit="10" ySplit="7" topLeftCell="K285" activePane="bottomRight" state="frozen"/>
      <selection activeCell="L8" sqref="L8:Q999"/>
      <selection pane="topRight" activeCell="L8" sqref="L8:Q999"/>
      <selection pane="bottomLeft" activeCell="L8" sqref="L8:Q999"/>
      <selection pane="bottomRight" activeCell="O294" sqref="O294"/>
    </sheetView>
  </sheetViews>
  <sheetFormatPr defaultRowHeight="15"/>
  <cols>
    <col min="1" max="1" width="9.140625" hidden="1" customWidth="1"/>
    <col min="2" max="2" width="5.140625" customWidth="1"/>
    <col min="3" max="3" width="14.42578125" style="301" customWidth="1"/>
    <col min="4" max="4" width="6" customWidth="1"/>
    <col min="5" max="5" width="18.85546875" style="301" customWidth="1"/>
    <col min="6" max="6" width="6.140625" customWidth="1"/>
    <col min="7" max="7" width="7.85546875" customWidth="1"/>
    <col min="8" max="8" width="38.7109375" style="301" customWidth="1"/>
    <col min="9" max="9" width="7.140625" customWidth="1"/>
    <col min="10" max="10" width="9.42578125" customWidth="1"/>
    <col min="11" max="11" width="28.5703125" style="301" customWidth="1"/>
    <col min="12" max="12" width="9.5703125" customWidth="1"/>
    <col min="13" max="13" width="24.85546875" customWidth="1"/>
    <col min="14" max="14" width="8.85546875" customWidth="1"/>
    <col min="15" max="15" width="9" customWidth="1"/>
    <col min="16" max="17" width="11.85546875" customWidth="1"/>
    <col min="22" max="25" width="9.140625" hidden="1" customWidth="1"/>
    <col min="26" max="26" width="12" hidden="1" customWidth="1"/>
    <col min="27" max="29" width="9.140625" hidden="1" customWidth="1"/>
    <col min="30" max="30" width="17.85546875" hidden="1" customWidth="1"/>
    <col min="31" max="33" width="9.140625" hidden="1" customWidth="1"/>
    <col min="34" max="34" width="0" hidden="1" customWidth="1"/>
  </cols>
  <sheetData>
    <row r="1" spans="1:32" ht="21" customHeight="1">
      <c r="A1">
        <f>+MAX(A8:A999)</f>
        <v>335</v>
      </c>
      <c r="C1" s="310" t="s">
        <v>1283</v>
      </c>
      <c r="P1" s="120">
        <f>+SUM(P8:P999)</f>
        <v>678645182</v>
      </c>
      <c r="Q1" s="120">
        <f>+SUM(Q8:Q999)</f>
        <v>61617816</v>
      </c>
    </row>
    <row r="2" spans="1:32" ht="17.25" customHeight="1" thickBot="1">
      <c r="B2" s="11"/>
    </row>
    <row r="3" spans="1:32" ht="18.75" customHeight="1" thickBot="1">
      <c r="B3" s="72" t="s">
        <v>537</v>
      </c>
      <c r="C3" s="311" t="s">
        <v>206</v>
      </c>
      <c r="D3" s="312"/>
      <c r="E3" s="312"/>
      <c r="F3" s="313"/>
      <c r="G3" s="211">
        <f>IFERROR(+VLOOKUP(C3,W9:AA179,5,FALSE),"")</f>
        <v>28</v>
      </c>
    </row>
    <row r="4" spans="1:32" ht="19.5" customHeight="1" thickBot="1">
      <c r="B4" s="11"/>
    </row>
    <row r="5" spans="1:32" ht="28.5" customHeight="1" thickBot="1">
      <c r="C5" s="150" t="s">
        <v>1271</v>
      </c>
      <c r="D5" s="226" t="s">
        <v>1305</v>
      </c>
      <c r="E5" s="307">
        <v>2019</v>
      </c>
      <c r="F5" s="135" t="s">
        <v>1272</v>
      </c>
    </row>
    <row r="6" spans="1:32" ht="24" customHeight="1">
      <c r="Q6" s="74" t="s">
        <v>464</v>
      </c>
    </row>
    <row r="7" spans="1:32" ht="52.5" customHeight="1">
      <c r="A7" t="s">
        <v>726</v>
      </c>
      <c r="B7" s="80" t="s">
        <v>453</v>
      </c>
      <c r="C7" s="80" t="s">
        <v>719</v>
      </c>
      <c r="D7" s="80" t="s">
        <v>454</v>
      </c>
      <c r="E7" s="80" t="s">
        <v>720</v>
      </c>
      <c r="F7" s="12" t="s">
        <v>455</v>
      </c>
      <c r="G7" s="12" t="s">
        <v>457</v>
      </c>
      <c r="H7" s="12" t="s">
        <v>456</v>
      </c>
      <c r="I7" s="12" t="s">
        <v>722</v>
      </c>
      <c r="J7" s="12" t="s">
        <v>458</v>
      </c>
      <c r="K7" s="12" t="s">
        <v>459</v>
      </c>
      <c r="L7" s="80" t="s">
        <v>460</v>
      </c>
      <c r="M7" s="80" t="s">
        <v>461</v>
      </c>
      <c r="N7" s="80" t="s">
        <v>462</v>
      </c>
      <c r="O7" s="80" t="s">
        <v>463</v>
      </c>
      <c r="P7" s="130" t="str">
        <f>+CONCATENATE("План  за ",,+E5,"  годину")</f>
        <v>План  за 2019  годину</v>
      </c>
      <c r="Q7" s="151" t="str">
        <f>+CONCATENATE("Извршење за извештајни период  ",D5)</f>
        <v>Извршење за извештајни период  I - II</v>
      </c>
      <c r="AB7" t="s">
        <v>1653</v>
      </c>
    </row>
    <row r="8" spans="1:32" ht="45">
      <c r="A8">
        <f>+IF(P8&gt;0,1,0)</f>
        <v>1</v>
      </c>
      <c r="B8" s="240">
        <v>1</v>
      </c>
      <c r="C8" s="237" t="s">
        <v>1685</v>
      </c>
      <c r="D8" s="248">
        <v>1.01</v>
      </c>
      <c r="E8" s="237" t="s">
        <v>1686</v>
      </c>
      <c r="F8" s="236">
        <v>111</v>
      </c>
      <c r="G8" s="236" t="s">
        <v>444</v>
      </c>
      <c r="H8" s="306" t="str">
        <f>IFERROR(+VLOOKUP(G8,'šifarnik Pg-Pa'!O$6:Q$22,2,FALSE),"")</f>
        <v>ПОЛИТИЧКИ СИСТЕМ ЛОКАЛНЕ САМОУПРАВЕ</v>
      </c>
      <c r="I8" s="146">
        <f>IFERROR(+VLOOKUP($G8,'šifarnik Pg-Pa'!$O$6:$Q$22,3,FALSE),"")</f>
        <v>16</v>
      </c>
      <c r="J8" s="241" t="s">
        <v>534</v>
      </c>
      <c r="K8" s="305" t="str">
        <f>IFERROR(+VLOOKUP(J8,'šifarnik Pg-Pa'!O$28:P$140,2,FALSE),"")</f>
        <v xml:space="preserve">Функционисање Скупштине </v>
      </c>
      <c r="L8" s="243"/>
      <c r="M8" s="244"/>
      <c r="N8" s="239">
        <v>1</v>
      </c>
      <c r="O8" s="249" t="s">
        <v>1687</v>
      </c>
      <c r="P8" s="251">
        <v>2336452</v>
      </c>
      <c r="Q8" s="239">
        <v>372797</v>
      </c>
      <c r="R8" s="76"/>
      <c r="T8" s="76"/>
      <c r="U8" s="76"/>
      <c r="V8" s="197"/>
      <c r="W8" s="199" t="s">
        <v>538</v>
      </c>
      <c r="X8" s="200" t="s">
        <v>542</v>
      </c>
      <c r="Y8" s="201" t="s">
        <v>369</v>
      </c>
      <c r="Z8" s="201" t="s">
        <v>470</v>
      </c>
      <c r="AA8" s="197"/>
      <c r="AB8" s="197">
        <f>+LEN(O8)</f>
        <v>3</v>
      </c>
    </row>
    <row r="9" spans="1:32" ht="45">
      <c r="A9">
        <f t="shared" ref="A9" si="0">+IF(P9&gt;0,+A8+1,0)</f>
        <v>2</v>
      </c>
      <c r="B9" s="240">
        <v>1</v>
      </c>
      <c r="C9" s="237" t="s">
        <v>1685</v>
      </c>
      <c r="D9" s="248">
        <v>1.01</v>
      </c>
      <c r="E9" s="237" t="s">
        <v>1686</v>
      </c>
      <c r="F9" s="236">
        <v>110</v>
      </c>
      <c r="G9" s="236" t="s">
        <v>444</v>
      </c>
      <c r="H9" s="306" t="str">
        <f>IFERROR(+VLOOKUP(G9,'šifarnik Pg-Pa'!O$6:Q$22,2,FALSE),"")</f>
        <v>ПОЛИТИЧКИ СИСТЕМ ЛОКАЛНЕ САМОУПРАВЕ</v>
      </c>
      <c r="I9" s="146">
        <f>IFERROR(+VLOOKUP($G9,'šifarnik Pg-Pa'!$O$6:$Q$22,3,FALSE),"")</f>
        <v>16</v>
      </c>
      <c r="J9" s="241" t="s">
        <v>534</v>
      </c>
      <c r="K9" s="305" t="str">
        <f>IFERROR(+VLOOKUP(J9,'šifarnik Pg-Pa'!O$28:P$140,2,FALSE),"")</f>
        <v xml:space="preserve">Функционисање Скупштине </v>
      </c>
      <c r="L9" s="245"/>
      <c r="M9" s="244"/>
      <c r="N9" s="239">
        <v>1</v>
      </c>
      <c r="O9" s="250">
        <v>412</v>
      </c>
      <c r="P9" s="251">
        <v>401870</v>
      </c>
      <c r="Q9" s="239">
        <v>63935</v>
      </c>
      <c r="R9" s="76"/>
      <c r="T9" s="76"/>
      <c r="U9" s="76"/>
      <c r="V9" s="202" t="s">
        <v>1304</v>
      </c>
      <c r="W9" s="203" t="s">
        <v>182</v>
      </c>
      <c r="X9" s="204" t="s">
        <v>544</v>
      </c>
      <c r="Y9" s="201" t="s">
        <v>374</v>
      </c>
      <c r="Z9" s="201" t="s">
        <v>471</v>
      </c>
      <c r="AA9" s="205">
        <v>201</v>
      </c>
      <c r="AB9" s="197">
        <f t="shared" ref="AB9:AB72" si="1">+LEN(O9)</f>
        <v>3</v>
      </c>
      <c r="AD9" s="9" t="s">
        <v>1390</v>
      </c>
      <c r="AE9" s="4">
        <v>1</v>
      </c>
      <c r="AF9" t="s">
        <v>1537</v>
      </c>
    </row>
    <row r="10" spans="1:32" ht="45">
      <c r="A10">
        <f>+IF(P10&gt;0,+MAX(A$8:A9)+1,0)</f>
        <v>3</v>
      </c>
      <c r="B10" s="240">
        <v>1</v>
      </c>
      <c r="C10" s="237" t="s">
        <v>1685</v>
      </c>
      <c r="D10" s="248">
        <v>1.01</v>
      </c>
      <c r="E10" s="237" t="s">
        <v>1686</v>
      </c>
      <c r="F10" s="236">
        <v>110</v>
      </c>
      <c r="G10" s="236" t="s">
        <v>444</v>
      </c>
      <c r="H10" s="306" t="str">
        <f>IFERROR(+VLOOKUP(G10,'šifarnik Pg-Pa'!O$6:Q$22,2,FALSE),"")</f>
        <v>ПОЛИТИЧКИ СИСТЕМ ЛОКАЛНЕ САМОУПРАВЕ</v>
      </c>
      <c r="I10" s="146">
        <f>IFERROR(+VLOOKUP($G10,'šifarnik Pg-Pa'!$O$6:$Q$22,3,FALSE),"")</f>
        <v>16</v>
      </c>
      <c r="J10" s="241" t="s">
        <v>534</v>
      </c>
      <c r="K10" s="305" t="str">
        <f>IFERROR(+VLOOKUP(J10,'šifarnik Pg-Pa'!O$28:P$140,2,FALSE),"")</f>
        <v xml:space="preserve">Функционисање Скупштине </v>
      </c>
      <c r="L10" s="245"/>
      <c r="M10" s="244"/>
      <c r="N10" s="239">
        <v>1</v>
      </c>
      <c r="O10" s="250">
        <v>414</v>
      </c>
      <c r="P10" s="251">
        <v>70000</v>
      </c>
      <c r="Q10" s="239">
        <v>0</v>
      </c>
      <c r="R10" s="76"/>
      <c r="T10" s="76"/>
      <c r="U10" s="76"/>
      <c r="V10" s="202" t="s">
        <v>1305</v>
      </c>
      <c r="W10" s="203" t="s">
        <v>183</v>
      </c>
      <c r="X10" s="204" t="s">
        <v>546</v>
      </c>
      <c r="Y10" s="201" t="s">
        <v>450</v>
      </c>
      <c r="Z10" s="201" t="s">
        <v>472</v>
      </c>
      <c r="AA10" s="205">
        <v>1</v>
      </c>
      <c r="AB10" s="197">
        <f t="shared" si="1"/>
        <v>3</v>
      </c>
      <c r="AD10" s="9" t="s">
        <v>1391</v>
      </c>
      <c r="AE10" s="4">
        <v>2</v>
      </c>
      <c r="AF10" t="s">
        <v>1537</v>
      </c>
    </row>
    <row r="11" spans="1:32" ht="45">
      <c r="A11">
        <f>+IF(P11&gt;0,+MAX(A$8:A10)+1,0)</f>
        <v>4</v>
      </c>
      <c r="B11" s="240">
        <v>1</v>
      </c>
      <c r="C11" s="237" t="s">
        <v>1685</v>
      </c>
      <c r="D11" s="248">
        <v>1.01</v>
      </c>
      <c r="E11" s="237" t="s">
        <v>1686</v>
      </c>
      <c r="F11" s="236">
        <v>110</v>
      </c>
      <c r="G11" s="236" t="s">
        <v>444</v>
      </c>
      <c r="H11" s="306" t="str">
        <f>IFERROR(+VLOOKUP(G11,'šifarnik Pg-Pa'!O$6:Q$22,2,FALSE),"")</f>
        <v>ПОЛИТИЧКИ СИСТЕМ ЛОКАЛНЕ САМОУПРАВЕ</v>
      </c>
      <c r="I11" s="146">
        <f>IFERROR(+VLOOKUP($G11,'šifarnik Pg-Pa'!$O$6:$Q$22,3,FALSE),"")</f>
        <v>16</v>
      </c>
      <c r="J11" s="241" t="s">
        <v>534</v>
      </c>
      <c r="K11" s="305" t="str">
        <f>IFERROR(+VLOOKUP(J11,'šifarnik Pg-Pa'!O$28:P$140,2,FALSE),"")</f>
        <v xml:space="preserve">Функционисање Скупштине </v>
      </c>
      <c r="L11" s="245"/>
      <c r="M11" s="244"/>
      <c r="N11" s="239">
        <v>1</v>
      </c>
      <c r="O11" s="250">
        <v>416</v>
      </c>
      <c r="P11" s="251">
        <v>2500000</v>
      </c>
      <c r="Q11" s="239">
        <v>228224</v>
      </c>
      <c r="R11" s="76"/>
      <c r="T11" s="76"/>
      <c r="U11" s="76"/>
      <c r="V11" s="202" t="s">
        <v>1306</v>
      </c>
      <c r="W11" s="203" t="s">
        <v>184</v>
      </c>
      <c r="X11" s="204" t="s">
        <v>548</v>
      </c>
      <c r="Y11" s="201" t="s">
        <v>426</v>
      </c>
      <c r="Z11" s="201" t="s">
        <v>473</v>
      </c>
      <c r="AA11" s="205">
        <v>2</v>
      </c>
      <c r="AB11" s="197">
        <f t="shared" si="1"/>
        <v>3</v>
      </c>
      <c r="AD11" s="9" t="s">
        <v>1392</v>
      </c>
      <c r="AE11" s="4">
        <v>3</v>
      </c>
      <c r="AF11" t="s">
        <v>1537</v>
      </c>
    </row>
    <row r="12" spans="1:32" ht="45">
      <c r="A12">
        <f>+IF(P12&gt;0,+MAX(A$8:A11)+1,0)</f>
        <v>5</v>
      </c>
      <c r="B12" s="240">
        <v>1</v>
      </c>
      <c r="C12" s="237" t="s">
        <v>1685</v>
      </c>
      <c r="D12" s="248">
        <v>1.01</v>
      </c>
      <c r="E12" s="237" t="s">
        <v>1686</v>
      </c>
      <c r="F12" s="236">
        <v>110</v>
      </c>
      <c r="G12" s="236" t="s">
        <v>444</v>
      </c>
      <c r="H12" s="306" t="str">
        <f>IFERROR(+VLOOKUP(G12,'šifarnik Pg-Pa'!O$6:Q$22,2,FALSE),"")</f>
        <v>ПОЛИТИЧКИ СИСТЕМ ЛОКАЛНЕ САМОУПРАВЕ</v>
      </c>
      <c r="I12" s="146">
        <f>IFERROR(+VLOOKUP($G12,'šifarnik Pg-Pa'!$O$6:$Q$22,3,FALSE),"")</f>
        <v>16</v>
      </c>
      <c r="J12" s="241" t="s">
        <v>534</v>
      </c>
      <c r="K12" s="305" t="str">
        <f>IFERROR(+VLOOKUP(J12,'šifarnik Pg-Pa'!O$28:P$140,2,FALSE),"")</f>
        <v xml:space="preserve">Функционисање Скупштине </v>
      </c>
      <c r="L12" s="245"/>
      <c r="M12" s="244"/>
      <c r="N12" s="239">
        <v>1</v>
      </c>
      <c r="O12" s="250">
        <v>421</v>
      </c>
      <c r="P12" s="251">
        <v>190000</v>
      </c>
      <c r="Q12" s="239">
        <v>0</v>
      </c>
      <c r="R12" s="76"/>
      <c r="T12" s="76"/>
      <c r="U12" s="76"/>
      <c r="V12" s="202" t="s">
        <v>1308</v>
      </c>
      <c r="W12" s="203" t="s">
        <v>185</v>
      </c>
      <c r="X12" s="204" t="s">
        <v>550</v>
      </c>
      <c r="Y12" s="201" t="s">
        <v>383</v>
      </c>
      <c r="Z12" s="201" t="s">
        <v>474</v>
      </c>
      <c r="AA12" s="205">
        <v>202</v>
      </c>
      <c r="AB12" s="197">
        <f t="shared" si="1"/>
        <v>3</v>
      </c>
      <c r="AD12" s="9" t="s">
        <v>1393</v>
      </c>
      <c r="AE12" s="4">
        <v>4</v>
      </c>
      <c r="AF12" t="s">
        <v>1537</v>
      </c>
    </row>
    <row r="13" spans="1:32" ht="45">
      <c r="A13">
        <f>+IF(P13&gt;0,+MAX(A$8:A12)+1,0)</f>
        <v>6</v>
      </c>
      <c r="B13" s="240">
        <v>1</v>
      </c>
      <c r="C13" s="237" t="s">
        <v>1685</v>
      </c>
      <c r="D13" s="248">
        <v>1.01</v>
      </c>
      <c r="E13" s="237" t="s">
        <v>1686</v>
      </c>
      <c r="F13" s="236">
        <v>110</v>
      </c>
      <c r="G13" s="236" t="s">
        <v>444</v>
      </c>
      <c r="H13" s="306" t="str">
        <f>IFERROR(+VLOOKUP(G13,'šifarnik Pg-Pa'!O$6:Q$22,2,FALSE),"")</f>
        <v>ПОЛИТИЧКИ СИСТЕМ ЛОКАЛНЕ САМОУПРАВЕ</v>
      </c>
      <c r="I13" s="146">
        <f>IFERROR(+VLOOKUP($G13,'šifarnik Pg-Pa'!$O$6:$Q$22,3,FALSE),"")</f>
        <v>16</v>
      </c>
      <c r="J13" s="241" t="s">
        <v>534</v>
      </c>
      <c r="K13" s="305" t="str">
        <f>IFERROR(+VLOOKUP(J13,'šifarnik Pg-Pa'!O$28:P$140,2,FALSE),"")</f>
        <v xml:space="preserve">Функционисање Скупштине </v>
      </c>
      <c r="L13" s="245"/>
      <c r="M13" s="244"/>
      <c r="N13" s="239">
        <v>1</v>
      </c>
      <c r="O13" s="250">
        <v>422</v>
      </c>
      <c r="P13" s="252">
        <v>400000</v>
      </c>
      <c r="Q13" s="239">
        <v>35805</v>
      </c>
      <c r="R13" s="76"/>
      <c r="T13" s="76"/>
      <c r="U13" s="76"/>
      <c r="V13" s="202" t="s">
        <v>1307</v>
      </c>
      <c r="W13" s="203" t="s">
        <v>186</v>
      </c>
      <c r="X13" s="204" t="s">
        <v>552</v>
      </c>
      <c r="Y13" s="201" t="s">
        <v>395</v>
      </c>
      <c r="Z13" s="201" t="s">
        <v>475</v>
      </c>
      <c r="AA13" s="205">
        <v>203</v>
      </c>
      <c r="AB13" s="197">
        <f t="shared" si="1"/>
        <v>3</v>
      </c>
      <c r="AD13" s="9" t="s">
        <v>1394</v>
      </c>
      <c r="AE13" s="4">
        <v>6</v>
      </c>
      <c r="AF13" t="s">
        <v>1537</v>
      </c>
    </row>
    <row r="14" spans="1:32" ht="45">
      <c r="A14">
        <f>+IF(P14&gt;0,+MAX(A$8:A13)+1,0)</f>
        <v>7</v>
      </c>
      <c r="B14" s="240">
        <v>1</v>
      </c>
      <c r="C14" s="237" t="s">
        <v>1685</v>
      </c>
      <c r="D14" s="248">
        <v>1.01</v>
      </c>
      <c r="E14" s="237" t="s">
        <v>1686</v>
      </c>
      <c r="F14" s="236">
        <v>110</v>
      </c>
      <c r="G14" s="236" t="s">
        <v>444</v>
      </c>
      <c r="H14" s="306" t="str">
        <f>IFERROR(+VLOOKUP(G14,'šifarnik Pg-Pa'!O$6:Q$22,2,FALSE),"")</f>
        <v>ПОЛИТИЧКИ СИСТЕМ ЛОКАЛНЕ САМОУПРАВЕ</v>
      </c>
      <c r="I14" s="146">
        <f>IFERROR(+VLOOKUP($G14,'šifarnik Pg-Pa'!$O$6:$Q$22,3,FALSE),"")</f>
        <v>16</v>
      </c>
      <c r="J14" s="241" t="s">
        <v>534</v>
      </c>
      <c r="K14" s="305" t="str">
        <f>IFERROR(+VLOOKUP(J14,'šifarnik Pg-Pa'!O$28:P$140,2,FALSE),"")</f>
        <v xml:space="preserve">Функционисање Скупштине </v>
      </c>
      <c r="L14" s="245"/>
      <c r="M14" s="244"/>
      <c r="N14" s="239">
        <v>1</v>
      </c>
      <c r="O14" s="250">
        <v>423</v>
      </c>
      <c r="P14" s="251">
        <v>2732500</v>
      </c>
      <c r="Q14" s="239">
        <v>187654</v>
      </c>
      <c r="R14" s="76"/>
      <c r="T14" s="76"/>
      <c r="U14" s="76"/>
      <c r="V14" s="202" t="s">
        <v>1309</v>
      </c>
      <c r="W14" s="203" t="s">
        <v>187</v>
      </c>
      <c r="X14" s="204" t="s">
        <v>554</v>
      </c>
      <c r="Y14" s="201" t="s">
        <v>333</v>
      </c>
      <c r="Z14" s="201" t="s">
        <v>476</v>
      </c>
      <c r="AA14" s="205">
        <v>3</v>
      </c>
      <c r="AB14" s="197">
        <f t="shared" si="1"/>
        <v>3</v>
      </c>
      <c r="AD14" s="9" t="s">
        <v>1395</v>
      </c>
      <c r="AE14" s="4">
        <v>7</v>
      </c>
      <c r="AF14" t="s">
        <v>1537</v>
      </c>
    </row>
    <row r="15" spans="1:32" ht="45">
      <c r="A15">
        <f>+IF(P15&gt;0,+MAX(A$8:A14)+1,0)</f>
        <v>8</v>
      </c>
      <c r="B15" s="240">
        <v>1</v>
      </c>
      <c r="C15" s="237" t="s">
        <v>1685</v>
      </c>
      <c r="D15" s="248">
        <v>1.01</v>
      </c>
      <c r="E15" s="237" t="s">
        <v>1686</v>
      </c>
      <c r="F15" s="236">
        <v>110</v>
      </c>
      <c r="G15" s="236" t="s">
        <v>444</v>
      </c>
      <c r="H15" s="306" t="str">
        <f>IFERROR(+VLOOKUP(G15,'šifarnik Pg-Pa'!O$6:Q$22,2,FALSE),"")</f>
        <v>ПОЛИТИЧКИ СИСТЕМ ЛОКАЛНЕ САМОУПРАВЕ</v>
      </c>
      <c r="I15" s="146">
        <f>IFERROR(+VLOOKUP($G15,'šifarnik Pg-Pa'!$O$6:$Q$22,3,FALSE),"")</f>
        <v>16</v>
      </c>
      <c r="J15" s="241" t="s">
        <v>534</v>
      </c>
      <c r="K15" s="305" t="str">
        <f>IFERROR(+VLOOKUP(J15,'šifarnik Pg-Pa'!O$28:P$140,2,FALSE),"")</f>
        <v xml:space="preserve">Функционисање Скупштине </v>
      </c>
      <c r="L15" s="245"/>
      <c r="M15" s="244"/>
      <c r="N15" s="239">
        <v>1</v>
      </c>
      <c r="O15" s="250">
        <v>424</v>
      </c>
      <c r="P15" s="251">
        <v>118000</v>
      </c>
      <c r="Q15" s="239">
        <v>0</v>
      </c>
      <c r="R15" s="76"/>
      <c r="T15" s="76"/>
      <c r="U15" s="76"/>
      <c r="V15" s="202" t="s">
        <v>1310</v>
      </c>
      <c r="W15" s="203" t="s">
        <v>188</v>
      </c>
      <c r="X15" s="204" t="s">
        <v>556</v>
      </c>
      <c r="Y15" s="201" t="s">
        <v>346</v>
      </c>
      <c r="Z15" s="201" t="s">
        <v>477</v>
      </c>
      <c r="AA15" s="205">
        <v>4</v>
      </c>
      <c r="AB15" s="197">
        <f t="shared" si="1"/>
        <v>3</v>
      </c>
      <c r="AD15" s="9" t="s">
        <v>1396</v>
      </c>
      <c r="AE15" s="4">
        <v>8</v>
      </c>
      <c r="AF15" t="s">
        <v>1537</v>
      </c>
    </row>
    <row r="16" spans="1:32" ht="45">
      <c r="A16">
        <f>+IF(P16&gt;0,+MAX(A$8:A15)+1,0)</f>
        <v>9</v>
      </c>
      <c r="B16" s="240">
        <v>1</v>
      </c>
      <c r="C16" s="237" t="s">
        <v>1685</v>
      </c>
      <c r="D16" s="248">
        <v>1.01</v>
      </c>
      <c r="E16" s="237" t="s">
        <v>1686</v>
      </c>
      <c r="F16" s="236">
        <v>110</v>
      </c>
      <c r="G16" s="236" t="s">
        <v>444</v>
      </c>
      <c r="H16" s="306" t="str">
        <f>IFERROR(+VLOOKUP(G16,'šifarnik Pg-Pa'!O$6:Q$22,2,FALSE),"")</f>
        <v>ПОЛИТИЧКИ СИСТЕМ ЛОКАЛНЕ САМОУПРАВЕ</v>
      </c>
      <c r="I16" s="146">
        <f>IFERROR(+VLOOKUP($G16,'šifarnik Pg-Pa'!$O$6:$Q$22,3,FALSE),"")</f>
        <v>16</v>
      </c>
      <c r="J16" s="241" t="s">
        <v>534</v>
      </c>
      <c r="K16" s="305" t="str">
        <f>IFERROR(+VLOOKUP(J16,'šifarnik Pg-Pa'!O$28:P$140,2,FALSE),"")</f>
        <v xml:space="preserve">Функционисање Скупштине </v>
      </c>
      <c r="L16" s="245"/>
      <c r="M16" s="244"/>
      <c r="N16" s="239">
        <v>1</v>
      </c>
      <c r="O16" s="250">
        <v>424</v>
      </c>
      <c r="P16" s="251">
        <v>143000</v>
      </c>
      <c r="Q16" s="239">
        <v>0</v>
      </c>
      <c r="R16" s="76"/>
      <c r="T16" s="76"/>
      <c r="U16" s="76"/>
      <c r="V16" s="202" t="s">
        <v>1313</v>
      </c>
      <c r="W16" s="203" t="s">
        <v>189</v>
      </c>
      <c r="X16" s="204" t="s">
        <v>558</v>
      </c>
      <c r="Y16" s="201" t="s">
        <v>411</v>
      </c>
      <c r="Z16" s="201" t="s">
        <v>478</v>
      </c>
      <c r="AA16" s="205">
        <v>6</v>
      </c>
      <c r="AB16" s="197">
        <f t="shared" si="1"/>
        <v>3</v>
      </c>
      <c r="AD16" s="9" t="s">
        <v>1397</v>
      </c>
      <c r="AE16" s="4">
        <v>9</v>
      </c>
      <c r="AF16" t="s">
        <v>1537</v>
      </c>
    </row>
    <row r="17" spans="1:32" ht="45">
      <c r="A17">
        <f>+IF(P17&gt;0,+MAX(A$8:A16)+1,0)</f>
        <v>10</v>
      </c>
      <c r="B17" s="240">
        <v>1</v>
      </c>
      <c r="C17" s="237" t="s">
        <v>1685</v>
      </c>
      <c r="D17" s="248">
        <v>1.01</v>
      </c>
      <c r="E17" s="237" t="s">
        <v>1686</v>
      </c>
      <c r="F17" s="236">
        <v>110</v>
      </c>
      <c r="G17" s="236" t="s">
        <v>444</v>
      </c>
      <c r="H17" s="306" t="str">
        <f>IFERROR(+VLOOKUP(G17,'šifarnik Pg-Pa'!O$6:Q$22,2,FALSE),"")</f>
        <v>ПОЛИТИЧКИ СИСТЕМ ЛОКАЛНЕ САМОУПРАВЕ</v>
      </c>
      <c r="I17" s="146">
        <f>IFERROR(+VLOOKUP($G17,'šifarnik Pg-Pa'!$O$6:$Q$22,3,FALSE),"")</f>
        <v>16</v>
      </c>
      <c r="J17" s="241" t="s">
        <v>534</v>
      </c>
      <c r="K17" s="305" t="str">
        <f>IFERROR(+VLOOKUP(J17,'šifarnik Pg-Pa'!O$28:P$140,2,FALSE),"")</f>
        <v xml:space="preserve">Функционисање Скупштине </v>
      </c>
      <c r="L17" s="245"/>
      <c r="M17" s="244"/>
      <c r="N17" s="239">
        <v>1</v>
      </c>
      <c r="O17" s="250">
        <v>424</v>
      </c>
      <c r="P17" s="251">
        <v>160000</v>
      </c>
      <c r="Q17" s="239">
        <v>0</v>
      </c>
      <c r="R17" s="76"/>
      <c r="T17" s="76"/>
      <c r="U17" s="76"/>
      <c r="V17" s="202" t="s">
        <v>1311</v>
      </c>
      <c r="W17" s="203" t="s">
        <v>190</v>
      </c>
      <c r="X17" s="204" t="s">
        <v>560</v>
      </c>
      <c r="Y17" s="201" t="s">
        <v>419</v>
      </c>
      <c r="Z17" s="201" t="s">
        <v>479</v>
      </c>
      <c r="AA17" s="205">
        <v>7</v>
      </c>
      <c r="AB17" s="197">
        <f t="shared" si="1"/>
        <v>3</v>
      </c>
      <c r="AD17" s="9" t="s">
        <v>1398</v>
      </c>
      <c r="AE17" s="4">
        <v>23</v>
      </c>
      <c r="AF17" t="s">
        <v>1537</v>
      </c>
    </row>
    <row r="18" spans="1:32" ht="45">
      <c r="A18">
        <f>+IF(P18&gt;0,+MAX(A$8:A17)+1,0)</f>
        <v>11</v>
      </c>
      <c r="B18" s="240">
        <v>1</v>
      </c>
      <c r="C18" s="237" t="s">
        <v>1685</v>
      </c>
      <c r="D18" s="248">
        <v>1.01</v>
      </c>
      <c r="E18" s="237" t="s">
        <v>1686</v>
      </c>
      <c r="F18" s="236">
        <v>110</v>
      </c>
      <c r="G18" s="236" t="s">
        <v>444</v>
      </c>
      <c r="H18" s="306" t="str">
        <f>IFERROR(+VLOOKUP(G18,'šifarnik Pg-Pa'!O$6:Q$22,2,FALSE),"")</f>
        <v>ПОЛИТИЧКИ СИСТЕМ ЛОКАЛНЕ САМОУПРАВЕ</v>
      </c>
      <c r="I18" s="146">
        <f>IFERROR(+VLOOKUP($G18,'šifarnik Pg-Pa'!$O$6:$Q$22,3,FALSE),"")</f>
        <v>16</v>
      </c>
      <c r="J18" s="241" t="s">
        <v>534</v>
      </c>
      <c r="K18" s="305" t="str">
        <f>IFERROR(+VLOOKUP(J18,'šifarnik Pg-Pa'!O$28:P$140,2,FALSE),"")</f>
        <v xml:space="preserve">Функционисање Скупштине </v>
      </c>
      <c r="L18" s="245"/>
      <c r="M18" s="244"/>
      <c r="N18" s="239">
        <v>1</v>
      </c>
      <c r="O18" s="250">
        <v>424</v>
      </c>
      <c r="P18" s="251">
        <v>590000</v>
      </c>
      <c r="Q18" s="239">
        <v>0</v>
      </c>
      <c r="R18" s="76"/>
      <c r="T18" s="76"/>
      <c r="U18" s="76"/>
      <c r="V18" s="202" t="s">
        <v>1312</v>
      </c>
      <c r="W18" s="203" t="s">
        <v>191</v>
      </c>
      <c r="X18" s="204" t="s">
        <v>562</v>
      </c>
      <c r="Y18" s="201" t="s">
        <v>359</v>
      </c>
      <c r="Z18" s="201" t="s">
        <v>480</v>
      </c>
      <c r="AA18" s="205">
        <v>8</v>
      </c>
      <c r="AB18" s="197">
        <f t="shared" si="1"/>
        <v>3</v>
      </c>
      <c r="AD18" s="9" t="s">
        <v>1399</v>
      </c>
      <c r="AE18" s="4">
        <v>24</v>
      </c>
      <c r="AF18" t="s">
        <v>1537</v>
      </c>
    </row>
    <row r="19" spans="1:32" ht="45">
      <c r="A19">
        <f>+IF(P19&gt;0,+MAX(A$8:A18)+1,0)</f>
        <v>12</v>
      </c>
      <c r="B19" s="240">
        <v>1</v>
      </c>
      <c r="C19" s="237" t="s">
        <v>1685</v>
      </c>
      <c r="D19" s="248">
        <v>1.01</v>
      </c>
      <c r="E19" s="237" t="s">
        <v>1686</v>
      </c>
      <c r="F19" s="236">
        <v>110</v>
      </c>
      <c r="G19" s="236" t="s">
        <v>444</v>
      </c>
      <c r="H19" s="306" t="str">
        <f>IFERROR(+VLOOKUP(G19,'šifarnik Pg-Pa'!O$6:Q$22,2,FALSE),"")</f>
        <v>ПОЛИТИЧКИ СИСТЕМ ЛОКАЛНЕ САМОУПРАВЕ</v>
      </c>
      <c r="I19" s="146">
        <f>IFERROR(+VLOOKUP($G19,'šifarnik Pg-Pa'!$O$6:$Q$22,3,FALSE),"")</f>
        <v>16</v>
      </c>
      <c r="J19" s="241" t="s">
        <v>534</v>
      </c>
      <c r="K19" s="305" t="str">
        <f>IFERROR(+VLOOKUP(J19,'šifarnik Pg-Pa'!O$28:P$140,2,FALSE),"")</f>
        <v xml:space="preserve">Функционисање Скупштине </v>
      </c>
      <c r="L19" s="245"/>
      <c r="M19" s="244"/>
      <c r="N19" s="239">
        <v>1</v>
      </c>
      <c r="O19" s="250">
        <v>425</v>
      </c>
      <c r="P19" s="251">
        <v>150000</v>
      </c>
      <c r="Q19" s="239">
        <v>0</v>
      </c>
      <c r="R19" s="76"/>
      <c r="T19" s="76"/>
      <c r="U19" s="76"/>
      <c r="V19" s="202" t="s">
        <v>1314</v>
      </c>
      <c r="W19" s="203" t="s">
        <v>192</v>
      </c>
      <c r="X19" s="204" t="s">
        <v>564</v>
      </c>
      <c r="Y19" s="201" t="s">
        <v>365</v>
      </c>
      <c r="Z19" s="201" t="s">
        <v>481</v>
      </c>
      <c r="AA19" s="205">
        <v>204</v>
      </c>
      <c r="AB19" s="197">
        <f t="shared" si="1"/>
        <v>3</v>
      </c>
      <c r="AD19" s="9" t="s">
        <v>1400</v>
      </c>
      <c r="AE19" s="4">
        <v>25</v>
      </c>
      <c r="AF19" t="s">
        <v>1537</v>
      </c>
    </row>
    <row r="20" spans="1:32" ht="45">
      <c r="A20">
        <f>+IF(P20&gt;0,+MAX(A$8:A19)+1,0)</f>
        <v>13</v>
      </c>
      <c r="B20" s="240">
        <v>1</v>
      </c>
      <c r="C20" s="237" t="s">
        <v>1685</v>
      </c>
      <c r="D20" s="248">
        <v>1.01</v>
      </c>
      <c r="E20" s="237" t="s">
        <v>1686</v>
      </c>
      <c r="F20" s="236">
        <v>110</v>
      </c>
      <c r="G20" s="236" t="s">
        <v>444</v>
      </c>
      <c r="H20" s="306" t="str">
        <f>IFERROR(+VLOOKUP(G20,'šifarnik Pg-Pa'!O$6:Q$22,2,FALSE),"")</f>
        <v>ПОЛИТИЧКИ СИСТЕМ ЛОКАЛНЕ САМОУПРАВЕ</v>
      </c>
      <c r="I20" s="146">
        <f>IFERROR(+VLOOKUP($G20,'šifarnik Pg-Pa'!$O$6:$Q$22,3,FALSE),"")</f>
        <v>16</v>
      </c>
      <c r="J20" s="241" t="s">
        <v>534</v>
      </c>
      <c r="K20" s="305" t="str">
        <f>IFERROR(+VLOOKUP(J20,'šifarnik Pg-Pa'!O$28:P$140,2,FALSE),"")</f>
        <v xml:space="preserve">Функционисање Скупштине </v>
      </c>
      <c r="L20" s="245"/>
      <c r="M20" s="244"/>
      <c r="N20" s="239">
        <v>1</v>
      </c>
      <c r="O20" s="250">
        <v>426</v>
      </c>
      <c r="P20" s="251">
        <v>1135000</v>
      </c>
      <c r="Q20" s="239">
        <v>103900</v>
      </c>
      <c r="R20" s="76"/>
      <c r="T20" s="76"/>
      <c r="U20" s="76"/>
      <c r="V20" s="202" t="s">
        <v>1315</v>
      </c>
      <c r="W20" s="203" t="s">
        <v>193</v>
      </c>
      <c r="X20" s="200">
        <v>100</v>
      </c>
      <c r="Y20" s="201" t="s">
        <v>406</v>
      </c>
      <c r="Z20" s="201" t="s">
        <v>482</v>
      </c>
      <c r="AA20" s="205">
        <v>205</v>
      </c>
      <c r="AB20" s="197">
        <f t="shared" si="1"/>
        <v>3</v>
      </c>
      <c r="AD20" s="9" t="s">
        <v>1401</v>
      </c>
      <c r="AE20" s="4">
        <v>26</v>
      </c>
      <c r="AF20" t="s">
        <v>1537</v>
      </c>
    </row>
    <row r="21" spans="1:32" ht="45">
      <c r="A21">
        <f>+IF(P21&gt;0,+MAX(A$8:A20)+1,0)</f>
        <v>14</v>
      </c>
      <c r="B21" s="240">
        <v>1</v>
      </c>
      <c r="C21" s="237" t="s">
        <v>1685</v>
      </c>
      <c r="D21" s="248">
        <v>1.01</v>
      </c>
      <c r="E21" s="237" t="s">
        <v>1686</v>
      </c>
      <c r="F21" s="236">
        <v>110</v>
      </c>
      <c r="G21" s="236" t="s">
        <v>444</v>
      </c>
      <c r="H21" s="306" t="str">
        <f>IFERROR(+VLOOKUP(G21,'šifarnik Pg-Pa'!O$6:Q$22,2,FALSE),"")</f>
        <v>ПОЛИТИЧКИ СИСТЕМ ЛОКАЛНЕ САМОУПРАВЕ</v>
      </c>
      <c r="I21" s="146">
        <f>IFERROR(+VLOOKUP($G21,'šifarnik Pg-Pa'!$O$6:$Q$22,3,FALSE),"")</f>
        <v>16</v>
      </c>
      <c r="J21" s="241" t="s">
        <v>534</v>
      </c>
      <c r="K21" s="305" t="str">
        <f>IFERROR(+VLOOKUP(J21,'šifarnik Pg-Pa'!O$28:P$140,2,FALSE),"")</f>
        <v xml:space="preserve">Функционисање Скупштине </v>
      </c>
      <c r="L21" s="245"/>
      <c r="M21" s="244"/>
      <c r="N21" s="239">
        <v>1</v>
      </c>
      <c r="O21" s="250">
        <v>465</v>
      </c>
      <c r="P21" s="251">
        <v>286052</v>
      </c>
      <c r="Q21" s="239">
        <v>44674</v>
      </c>
      <c r="R21" s="76"/>
      <c r="T21" s="76"/>
      <c r="U21" s="76"/>
      <c r="V21" s="197"/>
      <c r="W21" s="203" t="s">
        <v>194</v>
      </c>
      <c r="X21" s="204">
        <v>110</v>
      </c>
      <c r="Y21" s="201" t="s">
        <v>387</v>
      </c>
      <c r="Z21" s="201" t="s">
        <v>483</v>
      </c>
      <c r="AA21" s="205">
        <v>206</v>
      </c>
      <c r="AB21" s="197">
        <f t="shared" si="1"/>
        <v>3</v>
      </c>
      <c r="AD21" s="9" t="s">
        <v>1402</v>
      </c>
      <c r="AE21" s="4">
        <v>27</v>
      </c>
      <c r="AF21" t="s">
        <v>1537</v>
      </c>
    </row>
    <row r="22" spans="1:32" ht="45">
      <c r="A22">
        <f>+IF(P22&gt;0,+MAX(A$8:A21)+1,0)</f>
        <v>15</v>
      </c>
      <c r="B22" s="240">
        <v>1</v>
      </c>
      <c r="C22" s="237" t="s">
        <v>1685</v>
      </c>
      <c r="D22" s="248">
        <v>1.01</v>
      </c>
      <c r="E22" s="237" t="s">
        <v>1686</v>
      </c>
      <c r="F22" s="236">
        <v>110</v>
      </c>
      <c r="G22" s="236" t="s">
        <v>444</v>
      </c>
      <c r="H22" s="306" t="str">
        <f>IFERROR(+VLOOKUP(G22,'šifarnik Pg-Pa'!O$6:Q$22,2,FALSE),"")</f>
        <v>ПОЛИТИЧКИ СИСТЕМ ЛОКАЛНЕ САМОУПРАВЕ</v>
      </c>
      <c r="I22" s="146">
        <f>IFERROR(+VLOOKUP($G22,'šifarnik Pg-Pa'!$O$6:$Q$22,3,FALSE),"")</f>
        <v>16</v>
      </c>
      <c r="J22" s="241" t="s">
        <v>534</v>
      </c>
      <c r="K22" s="305" t="str">
        <f>IFERROR(+VLOOKUP(J22,'šifarnik Pg-Pa'!O$28:P$140,2,FALSE),"")</f>
        <v xml:space="preserve">Функционисање Скупштине </v>
      </c>
      <c r="L22" s="245"/>
      <c r="M22" s="244"/>
      <c r="N22" s="239">
        <v>1</v>
      </c>
      <c r="O22" s="250">
        <v>481</v>
      </c>
      <c r="P22" s="251">
        <v>85782</v>
      </c>
      <c r="Q22" s="239">
        <v>0</v>
      </c>
      <c r="R22" s="76"/>
      <c r="T22" s="76"/>
      <c r="U22" s="76"/>
      <c r="V22" s="197"/>
      <c r="W22" s="203" t="s">
        <v>195</v>
      </c>
      <c r="X22" s="204">
        <v>111</v>
      </c>
      <c r="Y22" s="201" t="s">
        <v>390</v>
      </c>
      <c r="Z22" s="201" t="s">
        <v>484</v>
      </c>
      <c r="AA22" s="205">
        <v>207</v>
      </c>
      <c r="AB22" s="197">
        <f t="shared" si="1"/>
        <v>3</v>
      </c>
      <c r="AD22" s="9" t="s">
        <v>1403</v>
      </c>
      <c r="AE22" s="4">
        <v>28</v>
      </c>
      <c r="AF22" t="s">
        <v>1537</v>
      </c>
    </row>
    <row r="23" spans="1:32" ht="45">
      <c r="A23">
        <f>+IF(P23&gt;0,+MAX(A$8:A22)+1,0)</f>
        <v>16</v>
      </c>
      <c r="B23" s="253">
        <v>2</v>
      </c>
      <c r="C23" s="237" t="s">
        <v>1688</v>
      </c>
      <c r="D23" s="248">
        <v>1.01</v>
      </c>
      <c r="E23" s="237" t="s">
        <v>1686</v>
      </c>
      <c r="F23" s="236">
        <v>110</v>
      </c>
      <c r="G23" s="236" t="s">
        <v>444</v>
      </c>
      <c r="H23" s="306" t="str">
        <f>IFERROR(+VLOOKUP(G23,'šifarnik Pg-Pa'!O$6:Q$22,2,FALSE),"")</f>
        <v>ПОЛИТИЧКИ СИСТЕМ ЛОКАЛНЕ САМОУПРАВЕ</v>
      </c>
      <c r="I23" s="146">
        <f>IFERROR(+VLOOKUP($G23,'šifarnik Pg-Pa'!$O$6:$Q$22,3,FALSE),"")</f>
        <v>16</v>
      </c>
      <c r="J23" s="254" t="s">
        <v>535</v>
      </c>
      <c r="K23" s="305" t="str">
        <f>IFERROR(+VLOOKUP(J23,'šifarnik Pg-Pa'!O$28:P$140,2,FALSE),"")</f>
        <v xml:space="preserve">Функционисање извршних органа </v>
      </c>
      <c r="L23" s="245"/>
      <c r="M23" s="244"/>
      <c r="N23" s="239">
        <v>1</v>
      </c>
      <c r="O23" s="250">
        <v>411</v>
      </c>
      <c r="P23" s="251">
        <v>3346455</v>
      </c>
      <c r="Q23" s="239">
        <v>422088</v>
      </c>
      <c r="R23" s="76"/>
      <c r="T23" s="76"/>
      <c r="U23" s="76"/>
      <c r="V23" s="197"/>
      <c r="W23" s="203" t="s">
        <v>196</v>
      </c>
      <c r="X23" s="204">
        <v>112</v>
      </c>
      <c r="Y23" s="201" t="s">
        <v>392</v>
      </c>
      <c r="Z23" s="201" t="s">
        <v>485</v>
      </c>
      <c r="AA23" s="205">
        <v>9</v>
      </c>
      <c r="AB23" s="197">
        <f t="shared" si="1"/>
        <v>3</v>
      </c>
      <c r="AD23" s="9" t="s">
        <v>1404</v>
      </c>
      <c r="AE23" s="4">
        <v>29</v>
      </c>
      <c r="AF23" t="s">
        <v>1537</v>
      </c>
    </row>
    <row r="24" spans="1:32" ht="45">
      <c r="A24">
        <f>+IF(P24&gt;0,+MAX(A$8:A23)+1,0)</f>
        <v>17</v>
      </c>
      <c r="B24" s="253">
        <v>2</v>
      </c>
      <c r="C24" s="237" t="s">
        <v>1688</v>
      </c>
      <c r="D24" s="248">
        <v>1.01</v>
      </c>
      <c r="E24" s="237" t="s">
        <v>1686</v>
      </c>
      <c r="F24" s="236">
        <v>110</v>
      </c>
      <c r="G24" s="236" t="s">
        <v>444</v>
      </c>
      <c r="H24" s="306" t="str">
        <f>IFERROR(+VLOOKUP(G24,'šifarnik Pg-Pa'!O$6:Q$22,2,FALSE),"")</f>
        <v>ПОЛИТИЧКИ СИСТЕМ ЛОКАЛНЕ САМОУПРАВЕ</v>
      </c>
      <c r="I24" s="146">
        <f>IFERROR(+VLOOKUP($G24,'šifarnik Pg-Pa'!$O$6:$Q$22,3,FALSE),"")</f>
        <v>16</v>
      </c>
      <c r="J24" s="254" t="s">
        <v>535</v>
      </c>
      <c r="K24" s="305" t="str">
        <f>IFERROR(+VLOOKUP(J24,'šifarnik Pg-Pa'!O$28:P$140,2,FALSE),"")</f>
        <v xml:space="preserve">Функционисање извршних органа </v>
      </c>
      <c r="L24" s="245"/>
      <c r="M24" s="244"/>
      <c r="N24" s="239">
        <v>1</v>
      </c>
      <c r="O24" s="250">
        <v>412</v>
      </c>
      <c r="P24" s="251">
        <v>599017</v>
      </c>
      <c r="Q24" s="239">
        <v>72388</v>
      </c>
      <c r="R24" s="76"/>
      <c r="T24" s="76"/>
      <c r="U24" s="76"/>
      <c r="V24" s="197"/>
      <c r="W24" s="203" t="s">
        <v>197</v>
      </c>
      <c r="X24" s="204">
        <v>113</v>
      </c>
      <c r="Y24" s="206" t="s">
        <v>444</v>
      </c>
      <c r="Z24" s="201" t="s">
        <v>486</v>
      </c>
      <c r="AA24" s="205">
        <v>209</v>
      </c>
      <c r="AB24" s="197">
        <f t="shared" si="1"/>
        <v>3</v>
      </c>
      <c r="AD24" s="9" t="s">
        <v>1405</v>
      </c>
      <c r="AE24" s="4">
        <v>30</v>
      </c>
      <c r="AF24" t="s">
        <v>1537</v>
      </c>
    </row>
    <row r="25" spans="1:32" ht="45">
      <c r="A25">
        <f>+IF(P25&gt;0,+MAX(A$8:A24)+1,0)</f>
        <v>18</v>
      </c>
      <c r="B25" s="253">
        <v>2</v>
      </c>
      <c r="C25" s="237" t="s">
        <v>1688</v>
      </c>
      <c r="D25" s="248">
        <v>1.01</v>
      </c>
      <c r="E25" s="237" t="s">
        <v>1686</v>
      </c>
      <c r="F25" s="236">
        <v>110</v>
      </c>
      <c r="G25" s="236" t="s">
        <v>444</v>
      </c>
      <c r="H25" s="306" t="str">
        <f>IFERROR(+VLOOKUP(G25,'šifarnik Pg-Pa'!O$6:Q$22,2,FALSE),"")</f>
        <v>ПОЛИТИЧКИ СИСТЕМ ЛОКАЛНЕ САМОУПРАВЕ</v>
      </c>
      <c r="I25" s="146">
        <f>IFERROR(+VLOOKUP($G25,'šifarnik Pg-Pa'!$O$6:$Q$22,3,FALSE),"")</f>
        <v>16</v>
      </c>
      <c r="J25" s="254" t="s">
        <v>535</v>
      </c>
      <c r="K25" s="305" t="str">
        <f>IFERROR(+VLOOKUP(J25,'šifarnik Pg-Pa'!O$28:P$140,2,FALSE),"")</f>
        <v xml:space="preserve">Функционисање извршних органа </v>
      </c>
      <c r="L25" s="245"/>
      <c r="M25" s="244"/>
      <c r="N25" s="239">
        <v>1</v>
      </c>
      <c r="O25" s="250">
        <v>414</v>
      </c>
      <c r="P25" s="251">
        <v>50000</v>
      </c>
      <c r="Q25" s="239">
        <v>0</v>
      </c>
      <c r="R25" s="76"/>
      <c r="T25" s="76"/>
      <c r="U25" s="76"/>
      <c r="V25" s="197"/>
      <c r="W25" s="207" t="s">
        <v>198</v>
      </c>
      <c r="X25" s="204">
        <v>120</v>
      </c>
      <c r="Y25" s="197"/>
      <c r="Z25" s="201" t="s">
        <v>487</v>
      </c>
      <c r="AA25" s="208">
        <v>501</v>
      </c>
      <c r="AB25" s="197">
        <f t="shared" si="1"/>
        <v>3</v>
      </c>
      <c r="AD25" s="9" t="s">
        <v>1406</v>
      </c>
      <c r="AE25" s="4">
        <v>31</v>
      </c>
      <c r="AF25" t="s">
        <v>1537</v>
      </c>
    </row>
    <row r="26" spans="1:32" ht="45">
      <c r="A26">
        <f>+IF(P26&gt;0,+MAX(A$8:A25)+1,0)</f>
        <v>19</v>
      </c>
      <c r="B26" s="253">
        <v>2</v>
      </c>
      <c r="C26" s="237" t="s">
        <v>1688</v>
      </c>
      <c r="D26" s="248">
        <v>1.01</v>
      </c>
      <c r="E26" s="237" t="s">
        <v>1686</v>
      </c>
      <c r="F26" s="236">
        <v>110</v>
      </c>
      <c r="G26" s="236" t="s">
        <v>444</v>
      </c>
      <c r="H26" s="306" t="str">
        <f>IFERROR(+VLOOKUP(G26,'šifarnik Pg-Pa'!O$6:Q$22,2,FALSE),"")</f>
        <v>ПОЛИТИЧКИ СИСТЕМ ЛОКАЛНЕ САМОУПРАВЕ</v>
      </c>
      <c r="I26" s="146">
        <f>IFERROR(+VLOOKUP($G26,'šifarnik Pg-Pa'!$O$6:$Q$22,3,FALSE),"")</f>
        <v>16</v>
      </c>
      <c r="J26" s="254" t="s">
        <v>535</v>
      </c>
      <c r="K26" s="305" t="str">
        <f>IFERROR(+VLOOKUP(J26,'šifarnik Pg-Pa'!O$28:P$140,2,FALSE),"")</f>
        <v xml:space="preserve">Функционисање извршних органа </v>
      </c>
      <c r="L26" s="245"/>
      <c r="M26" s="244"/>
      <c r="N26" s="239">
        <v>1</v>
      </c>
      <c r="O26" s="250">
        <v>421</v>
      </c>
      <c r="P26" s="251">
        <v>100000</v>
      </c>
      <c r="Q26" s="239">
        <v>0</v>
      </c>
      <c r="R26" s="76"/>
      <c r="T26" s="76"/>
      <c r="U26" s="76"/>
      <c r="V26" s="197"/>
      <c r="W26" s="203" t="s">
        <v>199</v>
      </c>
      <c r="X26" s="204">
        <v>121</v>
      </c>
      <c r="Y26" s="197"/>
      <c r="Z26" s="201" t="s">
        <v>488</v>
      </c>
      <c r="AA26" s="205">
        <v>210</v>
      </c>
      <c r="AB26" s="197">
        <f t="shared" si="1"/>
        <v>3</v>
      </c>
      <c r="AD26" s="9" t="s">
        <v>1407</v>
      </c>
      <c r="AE26" s="4">
        <v>32</v>
      </c>
      <c r="AF26" t="s">
        <v>1537</v>
      </c>
    </row>
    <row r="27" spans="1:32" ht="45">
      <c r="A27">
        <f>+IF(P27&gt;0,+MAX(A$8:A26)+1,0)</f>
        <v>20</v>
      </c>
      <c r="B27" s="253">
        <v>2</v>
      </c>
      <c r="C27" s="237" t="s">
        <v>1688</v>
      </c>
      <c r="D27" s="248">
        <v>1.01</v>
      </c>
      <c r="E27" s="237" t="s">
        <v>1686</v>
      </c>
      <c r="F27" s="236">
        <v>110</v>
      </c>
      <c r="G27" s="236" t="s">
        <v>444</v>
      </c>
      <c r="H27" s="306" t="str">
        <f>IFERROR(+VLOOKUP(G27,'šifarnik Pg-Pa'!O$6:Q$22,2,FALSE),"")</f>
        <v>ПОЛИТИЧКИ СИСТЕМ ЛОКАЛНЕ САМОУПРАВЕ</v>
      </c>
      <c r="I27" s="146">
        <f>IFERROR(+VLOOKUP($G27,'šifarnik Pg-Pa'!$O$6:$Q$22,3,FALSE),"")</f>
        <v>16</v>
      </c>
      <c r="J27" s="254" t="s">
        <v>535</v>
      </c>
      <c r="K27" s="305" t="str">
        <f>IFERROR(+VLOOKUP(J27,'šifarnik Pg-Pa'!O$28:P$140,2,FALSE),"")</f>
        <v xml:space="preserve">Функционисање извршних органа </v>
      </c>
      <c r="L27" s="245"/>
      <c r="M27" s="244"/>
      <c r="N27" s="239">
        <v>1</v>
      </c>
      <c r="O27" s="250">
        <v>422</v>
      </c>
      <c r="P27" s="252">
        <v>50000</v>
      </c>
      <c r="Q27" s="239">
        <v>0</v>
      </c>
      <c r="R27" s="76"/>
      <c r="T27" s="76"/>
      <c r="U27" s="76"/>
      <c r="V27" s="197"/>
      <c r="W27" s="203" t="s">
        <v>200</v>
      </c>
      <c r="X27" s="204">
        <v>122</v>
      </c>
      <c r="Y27" s="197"/>
      <c r="Z27" s="201" t="s">
        <v>489</v>
      </c>
      <c r="AA27" s="205">
        <v>208</v>
      </c>
      <c r="AB27" s="197">
        <f t="shared" si="1"/>
        <v>3</v>
      </c>
      <c r="AD27" s="9" t="s">
        <v>1408</v>
      </c>
      <c r="AE27" s="4">
        <v>33</v>
      </c>
      <c r="AF27" t="s">
        <v>1537</v>
      </c>
    </row>
    <row r="28" spans="1:32" ht="45">
      <c r="A28">
        <f>+IF(P28&gt;0,+MAX(A$8:A27)+1,0)</f>
        <v>21</v>
      </c>
      <c r="B28" s="253">
        <v>2</v>
      </c>
      <c r="C28" s="237" t="s">
        <v>1688</v>
      </c>
      <c r="D28" s="248">
        <v>1.01</v>
      </c>
      <c r="E28" s="237" t="s">
        <v>1686</v>
      </c>
      <c r="F28" s="236">
        <v>110</v>
      </c>
      <c r="G28" s="236" t="s">
        <v>444</v>
      </c>
      <c r="H28" s="306" t="str">
        <f>IFERROR(+VLOOKUP(G28,'šifarnik Pg-Pa'!O$6:Q$22,2,FALSE),"")</f>
        <v>ПОЛИТИЧКИ СИСТЕМ ЛОКАЛНЕ САМОУПРАВЕ</v>
      </c>
      <c r="I28" s="146">
        <f>IFERROR(+VLOOKUP($G28,'šifarnik Pg-Pa'!$O$6:$Q$22,3,FALSE),"")</f>
        <v>16</v>
      </c>
      <c r="J28" s="254" t="s">
        <v>535</v>
      </c>
      <c r="K28" s="305" t="str">
        <f>IFERROR(+VLOOKUP(J28,'šifarnik Pg-Pa'!O$28:P$140,2,FALSE),"")</f>
        <v xml:space="preserve">Функционисање извршних органа </v>
      </c>
      <c r="L28" s="245"/>
      <c r="M28" s="244"/>
      <c r="N28" s="239">
        <v>1</v>
      </c>
      <c r="O28" s="250">
        <v>423</v>
      </c>
      <c r="P28" s="251">
        <v>400000</v>
      </c>
      <c r="Q28" s="239">
        <v>0</v>
      </c>
      <c r="R28" s="76"/>
      <c r="T28" s="76"/>
      <c r="U28" s="76"/>
      <c r="V28" s="197"/>
      <c r="W28" s="203" t="s">
        <v>201</v>
      </c>
      <c r="X28" s="204">
        <v>130</v>
      </c>
      <c r="Y28" s="197"/>
      <c r="Z28" s="201" t="s">
        <v>490</v>
      </c>
      <c r="AA28" s="205">
        <v>23</v>
      </c>
      <c r="AB28" s="197">
        <f t="shared" si="1"/>
        <v>3</v>
      </c>
      <c r="AD28" s="9" t="s">
        <v>1409</v>
      </c>
      <c r="AE28" s="4">
        <v>35</v>
      </c>
      <c r="AF28" t="s">
        <v>1537</v>
      </c>
    </row>
    <row r="29" spans="1:32" ht="45">
      <c r="A29">
        <f>+IF(P29&gt;0,+MAX(A$8:A28)+1,0)</f>
        <v>22</v>
      </c>
      <c r="B29" s="253">
        <v>2</v>
      </c>
      <c r="C29" s="237" t="s">
        <v>1688</v>
      </c>
      <c r="D29" s="248">
        <v>1.01</v>
      </c>
      <c r="E29" s="237" t="s">
        <v>1686</v>
      </c>
      <c r="F29" s="236">
        <v>110</v>
      </c>
      <c r="G29" s="236" t="s">
        <v>444</v>
      </c>
      <c r="H29" s="306" t="str">
        <f>IFERROR(+VLOOKUP(G29,'šifarnik Pg-Pa'!O$6:Q$22,2,FALSE),"")</f>
        <v>ПОЛИТИЧКИ СИСТЕМ ЛОКАЛНЕ САМОУПРАВЕ</v>
      </c>
      <c r="I29" s="146">
        <f>IFERROR(+VLOOKUP($G29,'šifarnik Pg-Pa'!$O$6:$Q$22,3,FALSE),"")</f>
        <v>16</v>
      </c>
      <c r="J29" s="254" t="s">
        <v>535</v>
      </c>
      <c r="K29" s="305" t="str">
        <f>IFERROR(+VLOOKUP(J29,'šifarnik Pg-Pa'!O$28:P$140,2,FALSE),"")</f>
        <v xml:space="preserve">Функционисање извршних органа </v>
      </c>
      <c r="L29" s="245"/>
      <c r="M29" s="244"/>
      <c r="N29" s="239">
        <v>1</v>
      </c>
      <c r="O29" s="250">
        <v>424</v>
      </c>
      <c r="P29" s="251">
        <v>100000</v>
      </c>
      <c r="Q29" s="239">
        <v>0</v>
      </c>
      <c r="R29" s="76"/>
      <c r="T29" s="76"/>
      <c r="U29" s="76"/>
      <c r="V29" s="197"/>
      <c r="W29" s="203" t="s">
        <v>202</v>
      </c>
      <c r="X29" s="204">
        <v>131</v>
      </c>
      <c r="Y29" s="197"/>
      <c r="Z29" s="201" t="s">
        <v>491</v>
      </c>
      <c r="AA29" s="205">
        <v>24</v>
      </c>
      <c r="AB29" s="197">
        <f t="shared" si="1"/>
        <v>3</v>
      </c>
      <c r="AD29" s="9" t="s">
        <v>1410</v>
      </c>
      <c r="AE29" s="4">
        <v>36</v>
      </c>
      <c r="AF29" t="s">
        <v>1537</v>
      </c>
    </row>
    <row r="30" spans="1:32" ht="45">
      <c r="A30">
        <f>+IF(P30&gt;0,+MAX(A$8:A29)+1,0)</f>
        <v>23</v>
      </c>
      <c r="B30" s="253">
        <v>2</v>
      </c>
      <c r="C30" s="237" t="s">
        <v>1688</v>
      </c>
      <c r="D30" s="248">
        <v>1.01</v>
      </c>
      <c r="E30" s="237" t="s">
        <v>1686</v>
      </c>
      <c r="F30" s="236">
        <v>110</v>
      </c>
      <c r="G30" s="236" t="s">
        <v>444</v>
      </c>
      <c r="H30" s="306" t="str">
        <f>IFERROR(+VLOOKUP(G30,'šifarnik Pg-Pa'!O$6:Q$22,2,FALSE),"")</f>
        <v>ПОЛИТИЧКИ СИСТЕМ ЛОКАЛНЕ САМОУПРАВЕ</v>
      </c>
      <c r="I30" s="146">
        <f>IFERROR(+VLOOKUP($G30,'šifarnik Pg-Pa'!$O$6:$Q$22,3,FALSE),"")</f>
        <v>16</v>
      </c>
      <c r="J30" s="254" t="s">
        <v>535</v>
      </c>
      <c r="K30" s="305" t="str">
        <f>IFERROR(+VLOOKUP(J30,'šifarnik Pg-Pa'!O$28:P$140,2,FALSE),"")</f>
        <v xml:space="preserve">Функционисање извршних органа </v>
      </c>
      <c r="L30" s="245"/>
      <c r="M30" s="244"/>
      <c r="N30" s="239">
        <v>1</v>
      </c>
      <c r="O30" s="250">
        <v>425</v>
      </c>
      <c r="P30" s="251">
        <v>30000</v>
      </c>
      <c r="Q30" s="239">
        <v>0</v>
      </c>
      <c r="R30" s="76"/>
      <c r="T30" s="76"/>
      <c r="U30" s="76"/>
      <c r="V30" s="197"/>
      <c r="W30" s="203" t="s">
        <v>203</v>
      </c>
      <c r="X30" s="204">
        <v>132</v>
      </c>
      <c r="Y30" s="197"/>
      <c r="Z30" s="201" t="s">
        <v>492</v>
      </c>
      <c r="AA30" s="205">
        <v>25</v>
      </c>
      <c r="AB30" s="197">
        <f t="shared" si="1"/>
        <v>3</v>
      </c>
      <c r="AD30" s="9" t="s">
        <v>1411</v>
      </c>
      <c r="AE30" s="4">
        <v>37</v>
      </c>
      <c r="AF30" t="s">
        <v>1537</v>
      </c>
    </row>
    <row r="31" spans="1:32" ht="45">
      <c r="A31">
        <f>+IF(P31&gt;0,+MAX(A$8:A30)+1,0)</f>
        <v>24</v>
      </c>
      <c r="B31" s="253">
        <v>2</v>
      </c>
      <c r="C31" s="237" t="s">
        <v>1688</v>
      </c>
      <c r="D31" s="248">
        <v>1.01</v>
      </c>
      <c r="E31" s="237" t="s">
        <v>1686</v>
      </c>
      <c r="F31" s="236">
        <v>110</v>
      </c>
      <c r="G31" s="236" t="s">
        <v>444</v>
      </c>
      <c r="H31" s="306" t="str">
        <f>IFERROR(+VLOOKUP(G31,'šifarnik Pg-Pa'!O$6:Q$22,2,FALSE),"")</f>
        <v>ПОЛИТИЧКИ СИСТЕМ ЛОКАЛНЕ САМОУПРАВЕ</v>
      </c>
      <c r="I31" s="146">
        <f>IFERROR(+VLOOKUP($G31,'šifarnik Pg-Pa'!$O$6:$Q$22,3,FALSE),"")</f>
        <v>16</v>
      </c>
      <c r="J31" s="254" t="s">
        <v>535</v>
      </c>
      <c r="K31" s="305" t="str">
        <f>IFERROR(+VLOOKUP(J31,'šifarnik Pg-Pa'!O$28:P$140,2,FALSE),"")</f>
        <v xml:space="preserve">Функционисање извршних органа </v>
      </c>
      <c r="L31" s="245"/>
      <c r="M31" s="244"/>
      <c r="N31" s="239">
        <v>1</v>
      </c>
      <c r="O31" s="250">
        <v>426</v>
      </c>
      <c r="P31" s="251">
        <v>400000</v>
      </c>
      <c r="Q31" s="239">
        <v>0</v>
      </c>
      <c r="R31" s="76"/>
      <c r="T31" s="76"/>
      <c r="U31" s="76"/>
      <c r="V31" s="197"/>
      <c r="W31" s="203" t="s">
        <v>204</v>
      </c>
      <c r="X31" s="204">
        <v>133</v>
      </c>
      <c r="Y31" s="197"/>
      <c r="Z31" s="201" t="s">
        <v>493</v>
      </c>
      <c r="AA31" s="205">
        <v>26</v>
      </c>
      <c r="AB31" s="197">
        <f t="shared" si="1"/>
        <v>3</v>
      </c>
      <c r="AD31" s="9" t="s">
        <v>1412</v>
      </c>
      <c r="AE31" s="4">
        <v>38</v>
      </c>
      <c r="AF31" t="s">
        <v>1537</v>
      </c>
    </row>
    <row r="32" spans="1:32" ht="45">
      <c r="A32">
        <f>+IF(P32&gt;0,+MAX(A$8:A31)+1,0)</f>
        <v>25</v>
      </c>
      <c r="B32" s="253">
        <v>2</v>
      </c>
      <c r="C32" s="237" t="s">
        <v>1688</v>
      </c>
      <c r="D32" s="248">
        <v>1.01</v>
      </c>
      <c r="E32" s="237" t="s">
        <v>1686</v>
      </c>
      <c r="F32" s="236">
        <v>110</v>
      </c>
      <c r="G32" s="236" t="s">
        <v>444</v>
      </c>
      <c r="H32" s="306" t="str">
        <f>IFERROR(+VLOOKUP(G32,'šifarnik Pg-Pa'!O$6:Q$22,2,FALSE),"")</f>
        <v>ПОЛИТИЧКИ СИСТЕМ ЛОКАЛНЕ САМОУПРАВЕ</v>
      </c>
      <c r="I32" s="146">
        <f>IFERROR(+VLOOKUP($G32,'šifarnik Pg-Pa'!$O$6:$Q$22,3,FALSE),"")</f>
        <v>16</v>
      </c>
      <c r="J32" s="254" t="s">
        <v>535</v>
      </c>
      <c r="K32" s="305" t="str">
        <f>IFERROR(+VLOOKUP(J32,'šifarnik Pg-Pa'!O$28:P$140,2,FALSE),"")</f>
        <v xml:space="preserve">Функционисање извршних органа </v>
      </c>
      <c r="L32" s="245"/>
      <c r="M32" s="244"/>
      <c r="N32" s="239">
        <v>1</v>
      </c>
      <c r="O32" s="250">
        <v>465</v>
      </c>
      <c r="P32" s="251">
        <v>354943</v>
      </c>
      <c r="Q32" s="239">
        <v>50579</v>
      </c>
      <c r="R32" s="76"/>
      <c r="T32" s="76"/>
      <c r="U32" s="76"/>
      <c r="V32" s="197"/>
      <c r="W32" s="203" t="s">
        <v>205</v>
      </c>
      <c r="X32" s="204">
        <v>140</v>
      </c>
      <c r="Y32" s="197"/>
      <c r="Z32" s="201" t="s">
        <v>494</v>
      </c>
      <c r="AA32" s="205">
        <v>27</v>
      </c>
      <c r="AB32" s="197">
        <f t="shared" si="1"/>
        <v>3</v>
      </c>
      <c r="AD32" s="9" t="s">
        <v>1413</v>
      </c>
      <c r="AE32" s="4">
        <v>39</v>
      </c>
      <c r="AF32" t="s">
        <v>1537</v>
      </c>
    </row>
    <row r="33" spans="1:32" ht="45">
      <c r="A33">
        <f>+IF(P33&gt;0,+MAX(A$8:A32)+1,0)</f>
        <v>26</v>
      </c>
      <c r="B33" s="253">
        <v>2</v>
      </c>
      <c r="C33" s="237" t="s">
        <v>1688</v>
      </c>
      <c r="D33" s="248">
        <v>1.01</v>
      </c>
      <c r="E33" s="237" t="s">
        <v>1686</v>
      </c>
      <c r="F33" s="236">
        <v>110</v>
      </c>
      <c r="G33" s="236" t="s">
        <v>444</v>
      </c>
      <c r="H33" s="306" t="str">
        <f>IFERROR(+VLOOKUP(G33,'šifarnik Pg-Pa'!O$6:Q$22,2,FALSE),"")</f>
        <v>ПОЛИТИЧКИ СИСТЕМ ЛОКАЛНЕ САМОУПРАВЕ</v>
      </c>
      <c r="I33" s="146">
        <f>IFERROR(+VLOOKUP($G33,'šifarnik Pg-Pa'!$O$6:$Q$22,3,FALSE),"")</f>
        <v>16</v>
      </c>
      <c r="J33" s="254" t="s">
        <v>535</v>
      </c>
      <c r="K33" s="305" t="str">
        <f>IFERROR(+VLOOKUP(J33,'šifarnik Pg-Pa'!O$28:P$140,2,FALSE),"")</f>
        <v xml:space="preserve">Функционисање извршних органа </v>
      </c>
      <c r="L33" s="245"/>
      <c r="M33" s="244"/>
      <c r="N33" s="239">
        <v>1</v>
      </c>
      <c r="O33" s="250">
        <v>482</v>
      </c>
      <c r="P33" s="251">
        <v>10000</v>
      </c>
      <c r="Q33" s="239">
        <v>0</v>
      </c>
      <c r="R33" s="76"/>
      <c r="T33" s="76"/>
      <c r="U33" s="76"/>
      <c r="V33" s="197"/>
      <c r="W33" s="203" t="s">
        <v>206</v>
      </c>
      <c r="X33" s="204">
        <v>150</v>
      </c>
      <c r="Y33" s="197"/>
      <c r="Z33" s="201" t="s">
        <v>495</v>
      </c>
      <c r="AA33" s="205">
        <v>28</v>
      </c>
      <c r="AB33" s="197">
        <f t="shared" si="1"/>
        <v>3</v>
      </c>
      <c r="AD33" s="9" t="s">
        <v>1414</v>
      </c>
      <c r="AE33" s="4">
        <v>40</v>
      </c>
      <c r="AF33" t="s">
        <v>1537</v>
      </c>
    </row>
    <row r="34" spans="1:32" ht="45">
      <c r="A34">
        <f>+IF(P34&gt;0,+MAX(A$8:A33)+1,0)</f>
        <v>27</v>
      </c>
      <c r="B34" s="253">
        <v>2</v>
      </c>
      <c r="C34" s="237" t="s">
        <v>1688</v>
      </c>
      <c r="D34" s="248">
        <v>1.02</v>
      </c>
      <c r="E34" s="237" t="s">
        <v>1686</v>
      </c>
      <c r="F34" s="236">
        <v>110</v>
      </c>
      <c r="G34" s="236" t="s">
        <v>444</v>
      </c>
      <c r="H34" s="306" t="str">
        <f>IFERROR(+VLOOKUP(G34,'šifarnik Pg-Pa'!O$6:Q$22,2,FALSE),"")</f>
        <v>ПОЛИТИЧКИ СИСТЕМ ЛОКАЛНЕ САМОУПРАВЕ</v>
      </c>
      <c r="I34" s="146">
        <f>IFERROR(+VLOOKUP($G34,'šifarnik Pg-Pa'!$O$6:$Q$22,3,FALSE),"")</f>
        <v>16</v>
      </c>
      <c r="J34" s="254" t="s">
        <v>536</v>
      </c>
      <c r="K34" s="305" t="str">
        <f>IFERROR(+VLOOKUP(J34,'šifarnik Pg-Pa'!O$28:P$140,2,FALSE),"")</f>
        <v xml:space="preserve">Подршка раду извршних органа власти и скупштине </v>
      </c>
      <c r="L34" s="245"/>
      <c r="M34" s="244"/>
      <c r="N34" s="239">
        <v>1</v>
      </c>
      <c r="O34" s="250">
        <v>411</v>
      </c>
      <c r="P34" s="251">
        <v>940535</v>
      </c>
      <c r="Q34" s="239">
        <v>0</v>
      </c>
      <c r="R34" s="76"/>
      <c r="T34" s="76"/>
      <c r="U34" s="76"/>
      <c r="V34" s="197"/>
      <c r="W34" s="203" t="s">
        <v>207</v>
      </c>
      <c r="X34" s="204">
        <v>160</v>
      </c>
      <c r="Y34" s="197"/>
      <c r="Z34" s="201" t="s">
        <v>496</v>
      </c>
      <c r="AA34" s="205">
        <v>29</v>
      </c>
      <c r="AB34" s="197">
        <f t="shared" si="1"/>
        <v>3</v>
      </c>
      <c r="AD34" s="9" t="s">
        <v>1415</v>
      </c>
      <c r="AE34" s="4">
        <v>41</v>
      </c>
      <c r="AF34" t="s">
        <v>1537</v>
      </c>
    </row>
    <row r="35" spans="1:32" ht="45">
      <c r="A35">
        <f>+IF(P35&gt;0,+MAX(A$8:A34)+1,0)</f>
        <v>28</v>
      </c>
      <c r="B35" s="253">
        <v>2</v>
      </c>
      <c r="C35" s="237" t="s">
        <v>1688</v>
      </c>
      <c r="D35" s="248">
        <v>1.02</v>
      </c>
      <c r="E35" s="237" t="s">
        <v>1686</v>
      </c>
      <c r="F35" s="236">
        <v>110</v>
      </c>
      <c r="G35" s="236" t="s">
        <v>444</v>
      </c>
      <c r="H35" s="306" t="str">
        <f>IFERROR(+VLOOKUP(G35,'šifarnik Pg-Pa'!O$6:Q$22,2,FALSE),"")</f>
        <v>ПОЛИТИЧКИ СИСТЕМ ЛОКАЛНЕ САМОУПРАВЕ</v>
      </c>
      <c r="I35" s="146">
        <f>IFERROR(+VLOOKUP($G35,'šifarnik Pg-Pa'!$O$6:$Q$22,3,FALSE),"")</f>
        <v>16</v>
      </c>
      <c r="J35" s="254" t="s">
        <v>536</v>
      </c>
      <c r="K35" s="305" t="str">
        <f>IFERROR(+VLOOKUP(J35,'šifarnik Pg-Pa'!O$28:P$140,2,FALSE),"")</f>
        <v xml:space="preserve">Подршка раду извршних органа власти и скупштине </v>
      </c>
      <c r="L35" s="245"/>
      <c r="M35" s="244"/>
      <c r="N35" s="239">
        <v>1</v>
      </c>
      <c r="O35" s="250">
        <v>412</v>
      </c>
      <c r="P35" s="251">
        <v>168355</v>
      </c>
      <c r="Q35" s="239">
        <v>0</v>
      </c>
      <c r="R35" s="76"/>
      <c r="T35" s="76"/>
      <c r="U35" s="76"/>
      <c r="V35" s="197"/>
      <c r="W35" s="203" t="s">
        <v>208</v>
      </c>
      <c r="X35" s="204">
        <v>170</v>
      </c>
      <c r="Y35" s="197"/>
      <c r="Z35" s="201" t="s">
        <v>497</v>
      </c>
      <c r="AA35" s="205">
        <v>30</v>
      </c>
      <c r="AB35" s="197">
        <f t="shared" si="1"/>
        <v>3</v>
      </c>
      <c r="AD35" s="9" t="s">
        <v>1416</v>
      </c>
      <c r="AE35" s="4">
        <v>42</v>
      </c>
      <c r="AF35" t="s">
        <v>1537</v>
      </c>
    </row>
    <row r="36" spans="1:32" ht="45">
      <c r="A36">
        <f>+IF(P36&gt;0,+MAX(A$8:A35)+1,0)</f>
        <v>29</v>
      </c>
      <c r="B36" s="253">
        <v>2</v>
      </c>
      <c r="C36" s="237" t="s">
        <v>1688</v>
      </c>
      <c r="D36" s="248">
        <v>1.02</v>
      </c>
      <c r="E36" s="237" t="s">
        <v>1686</v>
      </c>
      <c r="F36" s="236">
        <v>110</v>
      </c>
      <c r="G36" s="236" t="s">
        <v>444</v>
      </c>
      <c r="H36" s="306" t="str">
        <f>IFERROR(+VLOOKUP(G36,'šifarnik Pg-Pa'!O$6:Q$22,2,FALSE),"")</f>
        <v>ПОЛИТИЧКИ СИСТЕМ ЛОКАЛНЕ САМОУПРАВЕ</v>
      </c>
      <c r="I36" s="146">
        <f>IFERROR(+VLOOKUP($G36,'šifarnik Pg-Pa'!$O$6:$Q$22,3,FALSE),"")</f>
        <v>16</v>
      </c>
      <c r="J36" s="254" t="s">
        <v>536</v>
      </c>
      <c r="K36" s="305" t="str">
        <f>IFERROR(+VLOOKUP(J36,'šifarnik Pg-Pa'!O$28:P$140,2,FALSE),"")</f>
        <v xml:space="preserve">Подршка раду извршних органа власти и скупштине </v>
      </c>
      <c r="L36" s="245"/>
      <c r="M36" s="244"/>
      <c r="N36" s="239">
        <v>1</v>
      </c>
      <c r="O36" s="250">
        <v>414</v>
      </c>
      <c r="P36" s="251">
        <v>1000</v>
      </c>
      <c r="Q36" s="239">
        <v>0</v>
      </c>
      <c r="R36" s="76"/>
      <c r="T36" s="76"/>
      <c r="U36" s="76"/>
      <c r="V36" s="197"/>
      <c r="W36" s="203" t="s">
        <v>209</v>
      </c>
      <c r="X36" s="204">
        <v>180</v>
      </c>
      <c r="Y36" s="197"/>
      <c r="Z36" s="201" t="s">
        <v>498</v>
      </c>
      <c r="AA36" s="205">
        <v>107</v>
      </c>
      <c r="AB36" s="197">
        <f t="shared" si="1"/>
        <v>3</v>
      </c>
      <c r="AD36" s="9" t="s">
        <v>1417</v>
      </c>
      <c r="AE36" s="4">
        <v>43</v>
      </c>
      <c r="AF36" t="s">
        <v>1537</v>
      </c>
    </row>
    <row r="37" spans="1:32" ht="45">
      <c r="A37">
        <f>+IF(P37&gt;0,+MAX(A$8:A36)+1,0)</f>
        <v>30</v>
      </c>
      <c r="B37" s="253">
        <v>2</v>
      </c>
      <c r="C37" s="237" t="s">
        <v>1688</v>
      </c>
      <c r="D37" s="248">
        <v>1.02</v>
      </c>
      <c r="E37" s="237" t="s">
        <v>1686</v>
      </c>
      <c r="F37" s="236">
        <v>110</v>
      </c>
      <c r="G37" s="236" t="s">
        <v>444</v>
      </c>
      <c r="H37" s="306" t="str">
        <f>IFERROR(+VLOOKUP(G37,'šifarnik Pg-Pa'!O$6:Q$22,2,FALSE),"")</f>
        <v>ПОЛИТИЧКИ СИСТЕМ ЛОКАЛНЕ САМОУПРАВЕ</v>
      </c>
      <c r="I37" s="146">
        <f>IFERROR(+VLOOKUP($G37,'šifarnik Pg-Pa'!$O$6:$Q$22,3,FALSE),"")</f>
        <v>16</v>
      </c>
      <c r="J37" s="254" t="s">
        <v>536</v>
      </c>
      <c r="K37" s="305" t="str">
        <f>IFERROR(+VLOOKUP(J37,'šifarnik Pg-Pa'!O$28:P$140,2,FALSE),"")</f>
        <v xml:space="preserve">Подршка раду извршних органа власти и скупштине </v>
      </c>
      <c r="L37" s="245"/>
      <c r="M37" s="244"/>
      <c r="N37" s="239">
        <v>1</v>
      </c>
      <c r="O37" s="250">
        <v>422</v>
      </c>
      <c r="P37" s="252">
        <v>1000</v>
      </c>
      <c r="Q37" s="239">
        <v>0</v>
      </c>
      <c r="R37" s="76"/>
      <c r="T37" s="76"/>
      <c r="U37" s="76"/>
      <c r="V37" s="197"/>
      <c r="W37" s="203" t="s">
        <v>210</v>
      </c>
      <c r="X37" s="200">
        <v>200</v>
      </c>
      <c r="Y37" s="197"/>
      <c r="Z37" s="201" t="s">
        <v>499</v>
      </c>
      <c r="AA37" s="205">
        <v>108</v>
      </c>
      <c r="AB37" s="197">
        <f t="shared" si="1"/>
        <v>3</v>
      </c>
      <c r="AD37" s="9" t="s">
        <v>1418</v>
      </c>
      <c r="AE37" s="4">
        <v>44</v>
      </c>
      <c r="AF37" t="s">
        <v>1537</v>
      </c>
    </row>
    <row r="38" spans="1:32" ht="45">
      <c r="A38">
        <f>+IF(P38&gt;0,+MAX(A$8:A37)+1,0)</f>
        <v>31</v>
      </c>
      <c r="B38" s="253">
        <v>2</v>
      </c>
      <c r="C38" s="237" t="s">
        <v>1688</v>
      </c>
      <c r="D38" s="248">
        <v>1.02</v>
      </c>
      <c r="E38" s="237" t="s">
        <v>1686</v>
      </c>
      <c r="F38" s="236">
        <v>110</v>
      </c>
      <c r="G38" s="236" t="s">
        <v>444</v>
      </c>
      <c r="H38" s="306" t="str">
        <f>IFERROR(+VLOOKUP(G38,'šifarnik Pg-Pa'!O$6:Q$22,2,FALSE),"")</f>
        <v>ПОЛИТИЧКИ СИСТЕМ ЛОКАЛНЕ САМОУПРАВЕ</v>
      </c>
      <c r="I38" s="146">
        <f>IFERROR(+VLOOKUP($G38,'šifarnik Pg-Pa'!$O$6:$Q$22,3,FALSE),"")</f>
        <v>16</v>
      </c>
      <c r="J38" s="254" t="s">
        <v>536</v>
      </c>
      <c r="K38" s="305" t="str">
        <f>IFERROR(+VLOOKUP(J38,'šifarnik Pg-Pa'!O$28:P$140,2,FALSE),"")</f>
        <v xml:space="preserve">Подршка раду извршних органа власти и скупштине </v>
      </c>
      <c r="L38" s="245"/>
      <c r="M38" s="244"/>
      <c r="N38" s="239">
        <v>1</v>
      </c>
      <c r="O38" s="250">
        <v>423</v>
      </c>
      <c r="P38" s="251">
        <v>30000</v>
      </c>
      <c r="Q38" s="239">
        <v>0</v>
      </c>
      <c r="R38" s="76"/>
      <c r="T38" s="76"/>
      <c r="U38" s="76"/>
      <c r="V38" s="197"/>
      <c r="W38" s="203" t="s">
        <v>211</v>
      </c>
      <c r="X38" s="204">
        <v>210</v>
      </c>
      <c r="Y38" s="197"/>
      <c r="Z38" s="201" t="s">
        <v>500</v>
      </c>
      <c r="AA38" s="205">
        <v>109</v>
      </c>
      <c r="AB38" s="197">
        <f t="shared" si="1"/>
        <v>3</v>
      </c>
      <c r="AD38" s="9" t="s">
        <v>1419</v>
      </c>
      <c r="AE38" s="4">
        <v>45</v>
      </c>
      <c r="AF38" t="s">
        <v>1537</v>
      </c>
    </row>
    <row r="39" spans="1:32" ht="45">
      <c r="A39">
        <f>+IF(P39&gt;0,+MAX(A$8:A38)+1,0)</f>
        <v>32</v>
      </c>
      <c r="B39" s="253">
        <v>2</v>
      </c>
      <c r="C39" s="237" t="s">
        <v>1688</v>
      </c>
      <c r="D39" s="248">
        <v>1.02</v>
      </c>
      <c r="E39" s="237" t="s">
        <v>1686</v>
      </c>
      <c r="F39" s="236">
        <v>110</v>
      </c>
      <c r="G39" s="236" t="s">
        <v>444</v>
      </c>
      <c r="H39" s="306" t="str">
        <f>IFERROR(+VLOOKUP(G39,'šifarnik Pg-Pa'!O$6:Q$22,2,FALSE),"")</f>
        <v>ПОЛИТИЧКИ СИСТЕМ ЛОКАЛНЕ САМОУПРАВЕ</v>
      </c>
      <c r="I39" s="146">
        <f>IFERROR(+VLOOKUP($G39,'šifarnik Pg-Pa'!$O$6:$Q$22,3,FALSE),"")</f>
        <v>16</v>
      </c>
      <c r="J39" s="254" t="s">
        <v>536</v>
      </c>
      <c r="K39" s="305" t="str">
        <f>IFERROR(+VLOOKUP(J39,'šifarnik Pg-Pa'!O$28:P$140,2,FALSE),"")</f>
        <v xml:space="preserve">Подршка раду извршних органа власти и скупштине </v>
      </c>
      <c r="L39" s="245"/>
      <c r="M39" s="244"/>
      <c r="N39" s="239">
        <v>1</v>
      </c>
      <c r="O39" s="250">
        <v>426</v>
      </c>
      <c r="P39" s="251">
        <v>20000</v>
      </c>
      <c r="Q39" s="239">
        <v>0</v>
      </c>
      <c r="R39" s="76"/>
      <c r="T39" s="76"/>
      <c r="U39" s="76"/>
      <c r="V39" s="197"/>
      <c r="W39" s="203" t="s">
        <v>212</v>
      </c>
      <c r="X39" s="204">
        <v>220</v>
      </c>
      <c r="Y39" s="197"/>
      <c r="Z39" s="201" t="s">
        <v>501</v>
      </c>
      <c r="AA39" s="205">
        <v>110</v>
      </c>
      <c r="AB39" s="197">
        <f t="shared" si="1"/>
        <v>3</v>
      </c>
      <c r="AD39" s="9" t="s">
        <v>1420</v>
      </c>
      <c r="AE39" s="4">
        <v>46</v>
      </c>
      <c r="AF39" t="s">
        <v>1537</v>
      </c>
    </row>
    <row r="40" spans="1:32" ht="45">
      <c r="A40">
        <f>+IF(P40&gt;0,+MAX(A$8:A39)+1,0)</f>
        <v>33</v>
      </c>
      <c r="B40" s="253">
        <v>2</v>
      </c>
      <c r="C40" s="237" t="s">
        <v>1688</v>
      </c>
      <c r="D40" s="248">
        <v>1.02</v>
      </c>
      <c r="E40" s="237" t="s">
        <v>1686</v>
      </c>
      <c r="F40" s="236">
        <v>110</v>
      </c>
      <c r="G40" s="236" t="s">
        <v>444</v>
      </c>
      <c r="H40" s="306" t="str">
        <f>IFERROR(+VLOOKUP(G40,'šifarnik Pg-Pa'!O$6:Q$22,2,FALSE),"")</f>
        <v>ПОЛИТИЧКИ СИСТЕМ ЛОКАЛНЕ САМОУПРАВЕ</v>
      </c>
      <c r="I40" s="146">
        <f>IFERROR(+VLOOKUP($G40,'šifarnik Pg-Pa'!$O$6:$Q$22,3,FALSE),"")</f>
        <v>16</v>
      </c>
      <c r="J40" s="254" t="s">
        <v>536</v>
      </c>
      <c r="K40" s="305" t="str">
        <f>IFERROR(+VLOOKUP(J40,'šifarnik Pg-Pa'!O$28:P$140,2,FALSE),"")</f>
        <v xml:space="preserve">Подршка раду извршних органа власти и скупштине </v>
      </c>
      <c r="L40" s="245"/>
      <c r="M40" s="244"/>
      <c r="N40" s="239">
        <v>1</v>
      </c>
      <c r="O40" s="250">
        <v>465</v>
      </c>
      <c r="P40" s="251">
        <v>123210</v>
      </c>
      <c r="Q40" s="239">
        <v>0</v>
      </c>
      <c r="R40" s="76"/>
      <c r="T40" s="76"/>
      <c r="U40" s="76"/>
      <c r="V40" s="197"/>
      <c r="W40" s="203" t="s">
        <v>213</v>
      </c>
      <c r="X40" s="204">
        <v>230</v>
      </c>
      <c r="Y40" s="197"/>
      <c r="Z40" s="201" t="s">
        <v>502</v>
      </c>
      <c r="AA40" s="205">
        <v>112</v>
      </c>
      <c r="AB40" s="197">
        <f t="shared" si="1"/>
        <v>3</v>
      </c>
      <c r="AD40" s="9" t="s">
        <v>1421</v>
      </c>
      <c r="AE40" s="4">
        <v>48</v>
      </c>
      <c r="AF40" t="s">
        <v>1537</v>
      </c>
    </row>
    <row r="41" spans="1:32" ht="45">
      <c r="A41">
        <f>+IF(P41&gt;0,+MAX(A$8:A40)+1,0)</f>
        <v>34</v>
      </c>
      <c r="B41" s="253">
        <v>2</v>
      </c>
      <c r="C41" s="237" t="s">
        <v>1688</v>
      </c>
      <c r="D41" s="248">
        <v>1.02</v>
      </c>
      <c r="E41" s="237" t="s">
        <v>1686</v>
      </c>
      <c r="F41" s="236">
        <v>110</v>
      </c>
      <c r="G41" s="236" t="s">
        <v>444</v>
      </c>
      <c r="H41" s="306" t="str">
        <f>IFERROR(+VLOOKUP(G41,'šifarnik Pg-Pa'!O$6:Q$22,2,FALSE),"")</f>
        <v>ПОЛИТИЧКИ СИСТЕМ ЛОКАЛНЕ САМОУПРАВЕ</v>
      </c>
      <c r="I41" s="146">
        <f>IFERROR(+VLOOKUP($G41,'šifarnik Pg-Pa'!$O$6:$Q$22,3,FALSE),"")</f>
        <v>16</v>
      </c>
      <c r="J41" s="254" t="s">
        <v>536</v>
      </c>
      <c r="K41" s="305" t="str">
        <f>IFERROR(+VLOOKUP(J41,'šifarnik Pg-Pa'!O$28:P$140,2,FALSE),"")</f>
        <v xml:space="preserve">Подршка раду извршних органа власти и скупштине </v>
      </c>
      <c r="L41" s="245"/>
      <c r="M41" s="244"/>
      <c r="N41" s="239">
        <v>1</v>
      </c>
      <c r="O41" s="250">
        <v>482</v>
      </c>
      <c r="P41" s="251">
        <v>1000</v>
      </c>
      <c r="Q41" s="239">
        <v>0</v>
      </c>
      <c r="R41" s="76"/>
      <c r="T41" s="76"/>
      <c r="U41" s="76"/>
      <c r="V41" s="197"/>
      <c r="W41" s="203" t="s">
        <v>214</v>
      </c>
      <c r="X41" s="204">
        <v>240</v>
      </c>
      <c r="Y41" s="197"/>
      <c r="Z41" s="201" t="s">
        <v>503</v>
      </c>
      <c r="AA41" s="205">
        <v>111</v>
      </c>
      <c r="AB41" s="197">
        <f t="shared" si="1"/>
        <v>3</v>
      </c>
      <c r="AD41" s="9" t="s">
        <v>1422</v>
      </c>
      <c r="AE41" s="4">
        <v>51</v>
      </c>
      <c r="AF41" t="s">
        <v>1537</v>
      </c>
    </row>
    <row r="42" spans="1:32" ht="60">
      <c r="A42">
        <f>+IF(P42&gt;0,+MAX(A$8:A41)+1,0)</f>
        <v>35</v>
      </c>
      <c r="B42" s="240">
        <v>2</v>
      </c>
      <c r="C42" s="237" t="s">
        <v>1688</v>
      </c>
      <c r="D42" s="248">
        <v>1.03</v>
      </c>
      <c r="E42" s="237" t="s">
        <v>1689</v>
      </c>
      <c r="F42" s="236">
        <v>820</v>
      </c>
      <c r="G42" s="236" t="s">
        <v>411</v>
      </c>
      <c r="H42" s="306" t="str">
        <f>IFERROR(+VLOOKUP(G42,'šifarnik Pg-Pa'!O$6:Q$22,2,FALSE),"")</f>
        <v>РАЗВОЈ КУЛТУРЕ И ИНФОРМИСАЊА</v>
      </c>
      <c r="I42" s="146">
        <f>IFERROR(+VLOOKUP($G42,'šifarnik Pg-Pa'!$O$6:$Q$22,3,FALSE),"")</f>
        <v>13</v>
      </c>
      <c r="J42" s="255" t="s">
        <v>515</v>
      </c>
      <c r="K42" s="305" t="str">
        <f>IFERROR(+VLOOKUP(J42,'šifarnik Pg-Pa'!O$28:P$140,2,FALSE),"")</f>
        <v>Унапређење система очувања и представљања културно-историјског наслеђа</v>
      </c>
      <c r="L42" s="245"/>
      <c r="M42" s="244"/>
      <c r="N42" s="239">
        <v>1</v>
      </c>
      <c r="O42" s="249" t="s">
        <v>1691</v>
      </c>
      <c r="P42" s="251">
        <v>100000</v>
      </c>
      <c r="Q42" s="239">
        <v>10200</v>
      </c>
      <c r="R42" s="76"/>
      <c r="T42" s="76"/>
      <c r="U42" s="76"/>
      <c r="V42" s="197"/>
      <c r="W42" s="203" t="s">
        <v>215</v>
      </c>
      <c r="X42" s="204">
        <v>250</v>
      </c>
      <c r="Y42" s="197"/>
      <c r="Z42" s="201" t="s">
        <v>504</v>
      </c>
      <c r="AA42" s="205">
        <v>113</v>
      </c>
      <c r="AB42" s="197">
        <f t="shared" si="1"/>
        <v>3</v>
      </c>
      <c r="AD42" s="9" t="s">
        <v>1423</v>
      </c>
      <c r="AE42" s="4">
        <v>53</v>
      </c>
      <c r="AF42" t="s">
        <v>1537</v>
      </c>
    </row>
    <row r="43" spans="1:32" ht="45">
      <c r="A43">
        <f>+IF(P43&gt;0,+MAX(A$8:A42)+1,0)</f>
        <v>36</v>
      </c>
      <c r="B43" s="240">
        <v>3</v>
      </c>
      <c r="C43" s="237" t="s">
        <v>1690</v>
      </c>
      <c r="D43" s="248">
        <v>1.01</v>
      </c>
      <c r="E43" s="237" t="s">
        <v>1686</v>
      </c>
      <c r="F43" s="236">
        <v>110</v>
      </c>
      <c r="G43" s="236" t="s">
        <v>444</v>
      </c>
      <c r="H43" s="306" t="str">
        <f>IFERROR(+VLOOKUP(G43,'šifarnik Pg-Pa'!O$6:Q$22,2,FALSE),"")</f>
        <v>ПОЛИТИЧКИ СИСТЕМ ЛОКАЛНЕ САМОУПРАВЕ</v>
      </c>
      <c r="I43" s="146">
        <f>IFERROR(+VLOOKUP($G43,'šifarnik Pg-Pa'!$O$6:$Q$22,3,FALSE),"")</f>
        <v>16</v>
      </c>
      <c r="J43" s="254" t="s">
        <v>535</v>
      </c>
      <c r="K43" s="305" t="str">
        <f>IFERROR(+VLOOKUP(J43,'šifarnik Pg-Pa'!O$28:P$140,2,FALSE),"")</f>
        <v xml:space="preserve">Функционисање извршних органа </v>
      </c>
      <c r="L43" s="245"/>
      <c r="M43" s="244"/>
      <c r="N43" s="239">
        <v>1</v>
      </c>
      <c r="O43" s="256">
        <v>411</v>
      </c>
      <c r="P43" s="251">
        <v>6696211</v>
      </c>
      <c r="Q43" s="239">
        <v>1019417</v>
      </c>
      <c r="R43" s="76"/>
      <c r="T43" s="76"/>
      <c r="U43" s="76"/>
      <c r="V43" s="197"/>
      <c r="W43" s="203" t="s">
        <v>216</v>
      </c>
      <c r="X43" s="200">
        <v>300</v>
      </c>
      <c r="Y43" s="197"/>
      <c r="Z43" s="201" t="s">
        <v>505</v>
      </c>
      <c r="AA43" s="209">
        <v>114</v>
      </c>
      <c r="AB43" s="197">
        <f t="shared" si="1"/>
        <v>3</v>
      </c>
      <c r="AD43" s="9" t="s">
        <v>1424</v>
      </c>
      <c r="AE43" s="4">
        <v>54</v>
      </c>
      <c r="AF43" t="s">
        <v>1537</v>
      </c>
    </row>
    <row r="44" spans="1:32" ht="45">
      <c r="A44">
        <f>+IF(P44&gt;0,+MAX(A$8:A43)+1,0)</f>
        <v>37</v>
      </c>
      <c r="B44" s="240">
        <v>3</v>
      </c>
      <c r="C44" s="237" t="s">
        <v>1690</v>
      </c>
      <c r="D44" s="248">
        <v>1.01</v>
      </c>
      <c r="E44" s="237" t="s">
        <v>1686</v>
      </c>
      <c r="F44" s="236">
        <v>110</v>
      </c>
      <c r="G44" s="236" t="s">
        <v>444</v>
      </c>
      <c r="H44" s="306" t="str">
        <f>IFERROR(+VLOOKUP(G44,'šifarnik Pg-Pa'!O$6:Q$22,2,FALSE),"")</f>
        <v>ПОЛИТИЧКИ СИСТЕМ ЛОКАЛНЕ САМОУПРАВЕ</v>
      </c>
      <c r="I44" s="146">
        <f>IFERROR(+VLOOKUP($G44,'šifarnik Pg-Pa'!$O$6:$Q$22,3,FALSE),"")</f>
        <v>16</v>
      </c>
      <c r="J44" s="254" t="s">
        <v>535</v>
      </c>
      <c r="K44" s="305" t="str">
        <f>IFERROR(+VLOOKUP(J44,'šifarnik Pg-Pa'!O$28:P$140,2,FALSE),"")</f>
        <v xml:space="preserve">Функционисање извршних органа </v>
      </c>
      <c r="L44" s="245"/>
      <c r="M44" s="244"/>
      <c r="N44" s="239">
        <v>1</v>
      </c>
      <c r="O44" s="256">
        <v>412</v>
      </c>
      <c r="P44" s="251">
        <v>1198622</v>
      </c>
      <c r="Q44" s="239">
        <v>174828</v>
      </c>
      <c r="R44" s="76"/>
      <c r="T44" s="76"/>
      <c r="U44" s="76"/>
      <c r="V44" s="197"/>
      <c r="W44" s="203" t="s">
        <v>217</v>
      </c>
      <c r="X44" s="204">
        <v>310</v>
      </c>
      <c r="Y44" s="197"/>
      <c r="Z44" s="201" t="s">
        <v>506</v>
      </c>
      <c r="AA44" s="205">
        <v>240</v>
      </c>
      <c r="AB44" s="197">
        <f t="shared" si="1"/>
        <v>3</v>
      </c>
      <c r="AD44" s="9" t="s">
        <v>1425</v>
      </c>
      <c r="AE44" s="4">
        <v>55</v>
      </c>
      <c r="AF44" t="s">
        <v>1537</v>
      </c>
    </row>
    <row r="45" spans="1:32" ht="45">
      <c r="A45">
        <f>+IF(P45&gt;0,+MAX(A$8:A44)+1,0)</f>
        <v>38</v>
      </c>
      <c r="B45" s="240">
        <v>3</v>
      </c>
      <c r="C45" s="237" t="s">
        <v>1690</v>
      </c>
      <c r="D45" s="248">
        <v>1.01</v>
      </c>
      <c r="E45" s="237" t="s">
        <v>1686</v>
      </c>
      <c r="F45" s="236">
        <v>110</v>
      </c>
      <c r="G45" s="236" t="s">
        <v>444</v>
      </c>
      <c r="H45" s="306" t="str">
        <f>IFERROR(+VLOOKUP(G45,'šifarnik Pg-Pa'!O$6:Q$22,2,FALSE),"")</f>
        <v>ПОЛИТИЧКИ СИСТЕМ ЛОКАЛНЕ САМОУПРАВЕ</v>
      </c>
      <c r="I45" s="146">
        <f>IFERROR(+VLOOKUP($G45,'šifarnik Pg-Pa'!$O$6:$Q$22,3,FALSE),"")</f>
        <v>16</v>
      </c>
      <c r="J45" s="254" t="s">
        <v>535</v>
      </c>
      <c r="K45" s="305" t="str">
        <f>IFERROR(+VLOOKUP(J45,'šifarnik Pg-Pa'!O$28:P$140,2,FALSE),"")</f>
        <v xml:space="preserve">Функционисање извршних органа </v>
      </c>
      <c r="L45" s="245"/>
      <c r="M45" s="244"/>
      <c r="N45" s="239">
        <v>1</v>
      </c>
      <c r="O45" s="256">
        <v>414</v>
      </c>
      <c r="P45" s="251">
        <v>250000</v>
      </c>
      <c r="Q45" s="239">
        <v>0</v>
      </c>
      <c r="R45" s="76"/>
      <c r="T45" s="76"/>
      <c r="U45" s="76"/>
      <c r="V45" s="197"/>
      <c r="W45" s="203" t="s">
        <v>218</v>
      </c>
      <c r="X45" s="204">
        <v>320</v>
      </c>
      <c r="Y45" s="197"/>
      <c r="Z45" s="201" t="s">
        <v>507</v>
      </c>
      <c r="AA45" s="205">
        <v>115</v>
      </c>
      <c r="AB45" s="197">
        <f t="shared" si="1"/>
        <v>3</v>
      </c>
      <c r="AD45" s="9" t="s">
        <v>1426</v>
      </c>
      <c r="AE45" s="4">
        <v>57</v>
      </c>
      <c r="AF45" t="s">
        <v>1537</v>
      </c>
    </row>
    <row r="46" spans="1:32" ht="45">
      <c r="A46">
        <f>+IF(P46&gt;0,+MAX(A$8:A45)+1,0)</f>
        <v>39</v>
      </c>
      <c r="B46" s="240">
        <v>3</v>
      </c>
      <c r="C46" s="237" t="s">
        <v>1690</v>
      </c>
      <c r="D46" s="248">
        <v>1.01</v>
      </c>
      <c r="E46" s="237" t="s">
        <v>1686</v>
      </c>
      <c r="F46" s="236">
        <v>110</v>
      </c>
      <c r="G46" s="236" t="s">
        <v>444</v>
      </c>
      <c r="H46" s="306" t="str">
        <f>IFERROR(+VLOOKUP(G46,'šifarnik Pg-Pa'!O$6:Q$22,2,FALSE),"")</f>
        <v>ПОЛИТИЧКИ СИСТЕМ ЛОКАЛНЕ САМОУПРАВЕ</v>
      </c>
      <c r="I46" s="146">
        <f>IFERROR(+VLOOKUP($G46,'šifarnik Pg-Pa'!$O$6:$Q$22,3,FALSE),"")</f>
        <v>16</v>
      </c>
      <c r="J46" s="254" t="s">
        <v>535</v>
      </c>
      <c r="K46" s="305" t="str">
        <f>IFERROR(+VLOOKUP(J46,'šifarnik Pg-Pa'!O$28:P$140,2,FALSE),"")</f>
        <v xml:space="preserve">Функционисање извршних органа </v>
      </c>
      <c r="L46" s="245"/>
      <c r="M46" s="244"/>
      <c r="N46" s="239">
        <v>1</v>
      </c>
      <c r="O46" s="256">
        <v>416</v>
      </c>
      <c r="P46" s="251">
        <v>500000</v>
      </c>
      <c r="Q46" s="239">
        <v>75783</v>
      </c>
      <c r="R46" s="76"/>
      <c r="T46" s="76"/>
      <c r="U46" s="76"/>
      <c r="V46" s="197"/>
      <c r="W46" s="203" t="s">
        <v>219</v>
      </c>
      <c r="X46" s="204">
        <v>330</v>
      </c>
      <c r="Y46" s="197"/>
      <c r="Z46" s="201" t="s">
        <v>508</v>
      </c>
      <c r="AA46" s="205">
        <v>241</v>
      </c>
      <c r="AB46" s="197">
        <f t="shared" si="1"/>
        <v>3</v>
      </c>
      <c r="AD46" s="9" t="s">
        <v>1427</v>
      </c>
      <c r="AE46" s="4">
        <v>60</v>
      </c>
      <c r="AF46" t="s">
        <v>1537</v>
      </c>
    </row>
    <row r="47" spans="1:32" ht="45">
      <c r="A47">
        <f>+IF(P47&gt;0,+MAX(A$8:A46)+1,0)</f>
        <v>40</v>
      </c>
      <c r="B47" s="240">
        <v>3</v>
      </c>
      <c r="C47" s="237" t="s">
        <v>1690</v>
      </c>
      <c r="D47" s="248">
        <v>1.01</v>
      </c>
      <c r="E47" s="237" t="s">
        <v>1686</v>
      </c>
      <c r="F47" s="236">
        <v>110</v>
      </c>
      <c r="G47" s="236" t="s">
        <v>444</v>
      </c>
      <c r="H47" s="306" t="str">
        <f>IFERROR(+VLOOKUP(G47,'šifarnik Pg-Pa'!O$6:Q$22,2,FALSE),"")</f>
        <v>ПОЛИТИЧКИ СИСТЕМ ЛОКАЛНЕ САМОУПРАВЕ</v>
      </c>
      <c r="I47" s="146">
        <f>IFERROR(+VLOOKUP($G47,'šifarnik Pg-Pa'!$O$6:$Q$22,3,FALSE),"")</f>
        <v>16</v>
      </c>
      <c r="J47" s="254" t="s">
        <v>535</v>
      </c>
      <c r="K47" s="305" t="str">
        <f>IFERROR(+VLOOKUP(J47,'šifarnik Pg-Pa'!O$28:P$140,2,FALSE),"")</f>
        <v xml:space="preserve">Функционисање извршних органа </v>
      </c>
      <c r="L47" s="245"/>
      <c r="M47" s="244"/>
      <c r="N47" s="239">
        <v>1</v>
      </c>
      <c r="O47" s="256">
        <v>421</v>
      </c>
      <c r="P47" s="251">
        <v>300000</v>
      </c>
      <c r="Q47" s="239">
        <v>2200</v>
      </c>
      <c r="R47" s="76"/>
      <c r="T47" s="76"/>
      <c r="U47" s="76"/>
      <c r="V47" s="197"/>
      <c r="W47" s="203" t="s">
        <v>220</v>
      </c>
      <c r="X47" s="204">
        <v>340</v>
      </c>
      <c r="Y47" s="197"/>
      <c r="Z47" s="201" t="s">
        <v>509</v>
      </c>
      <c r="AA47" s="205">
        <v>39</v>
      </c>
      <c r="AB47" s="197">
        <f t="shared" si="1"/>
        <v>3</v>
      </c>
      <c r="AD47" s="9" t="s">
        <v>1428</v>
      </c>
      <c r="AE47" s="4">
        <v>61</v>
      </c>
      <c r="AF47" t="s">
        <v>1537</v>
      </c>
    </row>
    <row r="48" spans="1:32" ht="45">
      <c r="A48">
        <f>+IF(P48&gt;0,+MAX(A$8:A47)+1,0)</f>
        <v>41</v>
      </c>
      <c r="B48" s="240">
        <v>3</v>
      </c>
      <c r="C48" s="237" t="s">
        <v>1690</v>
      </c>
      <c r="D48" s="248">
        <v>1.01</v>
      </c>
      <c r="E48" s="237" t="s">
        <v>1686</v>
      </c>
      <c r="F48" s="236">
        <v>110</v>
      </c>
      <c r="G48" s="236" t="s">
        <v>444</v>
      </c>
      <c r="H48" s="306" t="str">
        <f>IFERROR(+VLOOKUP(G48,'šifarnik Pg-Pa'!O$6:Q$22,2,FALSE),"")</f>
        <v>ПОЛИТИЧКИ СИСТЕМ ЛОКАЛНЕ САМОУПРАВЕ</v>
      </c>
      <c r="I48" s="146">
        <f>IFERROR(+VLOOKUP($G48,'šifarnik Pg-Pa'!$O$6:$Q$22,3,FALSE),"")</f>
        <v>16</v>
      </c>
      <c r="J48" s="254" t="s">
        <v>535</v>
      </c>
      <c r="K48" s="305" t="str">
        <f>IFERROR(+VLOOKUP(J48,'šifarnik Pg-Pa'!O$28:P$140,2,FALSE),"")</f>
        <v xml:space="preserve">Функционисање извршних органа </v>
      </c>
      <c r="L48" s="245"/>
      <c r="M48" s="244"/>
      <c r="N48" s="239">
        <v>1</v>
      </c>
      <c r="O48" s="256">
        <v>422</v>
      </c>
      <c r="P48" s="252">
        <v>120000</v>
      </c>
      <c r="Q48" s="239">
        <v>675</v>
      </c>
      <c r="R48" s="76"/>
      <c r="T48" s="76"/>
      <c r="U48" s="76"/>
      <c r="V48" s="197"/>
      <c r="W48" s="203" t="s">
        <v>221</v>
      </c>
      <c r="X48" s="204">
        <v>350</v>
      </c>
      <c r="Y48" s="197"/>
      <c r="Z48" s="201" t="s">
        <v>510</v>
      </c>
      <c r="AA48" s="205">
        <v>40</v>
      </c>
      <c r="AB48" s="197">
        <f t="shared" si="1"/>
        <v>3</v>
      </c>
      <c r="AD48" s="9" t="s">
        <v>1429</v>
      </c>
      <c r="AE48" s="4">
        <v>62</v>
      </c>
      <c r="AF48" t="s">
        <v>1537</v>
      </c>
    </row>
    <row r="49" spans="1:32" ht="45">
      <c r="A49">
        <f>+IF(P49&gt;0,+MAX(A$8:A48)+1,0)</f>
        <v>42</v>
      </c>
      <c r="B49" s="240">
        <v>3</v>
      </c>
      <c r="C49" s="237" t="s">
        <v>1690</v>
      </c>
      <c r="D49" s="248">
        <v>1.01</v>
      </c>
      <c r="E49" s="237" t="s">
        <v>1686</v>
      </c>
      <c r="F49" s="236">
        <v>110</v>
      </c>
      <c r="G49" s="236" t="s">
        <v>444</v>
      </c>
      <c r="H49" s="306" t="str">
        <f>IFERROR(+VLOOKUP(G49,'šifarnik Pg-Pa'!O$6:Q$22,2,FALSE),"")</f>
        <v>ПОЛИТИЧКИ СИСТЕМ ЛОКАЛНЕ САМОУПРАВЕ</v>
      </c>
      <c r="I49" s="146">
        <f>IFERROR(+VLOOKUP($G49,'šifarnik Pg-Pa'!$O$6:$Q$22,3,FALSE),"")</f>
        <v>16</v>
      </c>
      <c r="J49" s="254" t="s">
        <v>535</v>
      </c>
      <c r="K49" s="305" t="str">
        <f>IFERROR(+VLOOKUP(J49,'šifarnik Pg-Pa'!O$28:P$140,2,FALSE),"")</f>
        <v xml:space="preserve">Функционисање извршних органа </v>
      </c>
      <c r="L49" s="245"/>
      <c r="M49" s="244"/>
      <c r="N49" s="239">
        <v>1</v>
      </c>
      <c r="O49" s="256">
        <v>423</v>
      </c>
      <c r="P49" s="251">
        <v>700000</v>
      </c>
      <c r="Q49" s="239">
        <v>74422</v>
      </c>
      <c r="R49" s="76"/>
      <c r="T49" s="76"/>
      <c r="U49" s="76"/>
      <c r="V49" s="197"/>
      <c r="W49" s="203" t="s">
        <v>222</v>
      </c>
      <c r="X49" s="204">
        <v>360</v>
      </c>
      <c r="Y49" s="197"/>
      <c r="Z49" s="201" t="s">
        <v>511</v>
      </c>
      <c r="AA49" s="205">
        <v>41</v>
      </c>
      <c r="AB49" s="197">
        <f t="shared" si="1"/>
        <v>3</v>
      </c>
      <c r="AD49" s="9" t="s">
        <v>1430</v>
      </c>
      <c r="AE49" s="4">
        <v>63</v>
      </c>
      <c r="AF49" t="s">
        <v>1537</v>
      </c>
    </row>
    <row r="50" spans="1:32" ht="45">
      <c r="A50">
        <f>+IF(P50&gt;0,+MAX(A$8:A49)+1,0)</f>
        <v>43</v>
      </c>
      <c r="B50" s="240">
        <v>3</v>
      </c>
      <c r="C50" s="237" t="s">
        <v>1690</v>
      </c>
      <c r="D50" s="248">
        <v>1.01</v>
      </c>
      <c r="E50" s="237" t="s">
        <v>1686</v>
      </c>
      <c r="F50" s="236">
        <v>110</v>
      </c>
      <c r="G50" s="236" t="s">
        <v>444</v>
      </c>
      <c r="H50" s="306" t="str">
        <f>IFERROR(+VLOOKUP(G50,'šifarnik Pg-Pa'!O$6:Q$22,2,FALSE),"")</f>
        <v>ПОЛИТИЧКИ СИСТЕМ ЛОКАЛНЕ САМОУПРАВЕ</v>
      </c>
      <c r="I50" s="146">
        <f>IFERROR(+VLOOKUP($G50,'šifarnik Pg-Pa'!$O$6:$Q$22,3,FALSE),"")</f>
        <v>16</v>
      </c>
      <c r="J50" s="254" t="s">
        <v>535</v>
      </c>
      <c r="K50" s="305" t="str">
        <f>IFERROR(+VLOOKUP(J50,'šifarnik Pg-Pa'!O$28:P$140,2,FALSE),"")</f>
        <v xml:space="preserve">Функционисање извршних органа </v>
      </c>
      <c r="L50" s="245"/>
      <c r="M50" s="244"/>
      <c r="N50" s="239">
        <v>1</v>
      </c>
      <c r="O50" s="256">
        <v>424</v>
      </c>
      <c r="P50" s="251">
        <v>590000</v>
      </c>
      <c r="Q50" s="239">
        <v>0</v>
      </c>
      <c r="R50" s="76"/>
      <c r="T50" s="76"/>
      <c r="U50" s="76"/>
      <c r="V50" s="197"/>
      <c r="W50" s="203" t="s">
        <v>223</v>
      </c>
      <c r="X50" s="200">
        <v>400</v>
      </c>
      <c r="Y50" s="197"/>
      <c r="Z50" s="201" t="s">
        <v>512</v>
      </c>
      <c r="AA50" s="205">
        <v>36</v>
      </c>
      <c r="AB50" s="197">
        <f t="shared" si="1"/>
        <v>3</v>
      </c>
      <c r="AD50" s="9" t="s">
        <v>1431</v>
      </c>
      <c r="AE50" s="4">
        <v>65</v>
      </c>
      <c r="AF50" t="s">
        <v>1537</v>
      </c>
    </row>
    <row r="51" spans="1:32" ht="45">
      <c r="A51">
        <f>+IF(P51&gt;0,+MAX(A$8:A50)+1,0)</f>
        <v>44</v>
      </c>
      <c r="B51" s="240">
        <v>3</v>
      </c>
      <c r="C51" s="237" t="s">
        <v>1690</v>
      </c>
      <c r="D51" s="248">
        <v>1.01</v>
      </c>
      <c r="E51" s="237" t="s">
        <v>1686</v>
      </c>
      <c r="F51" s="236">
        <v>110</v>
      </c>
      <c r="G51" s="236" t="s">
        <v>444</v>
      </c>
      <c r="H51" s="306" t="str">
        <f>IFERROR(+VLOOKUP(G51,'šifarnik Pg-Pa'!O$6:Q$22,2,FALSE),"")</f>
        <v>ПОЛИТИЧКИ СИСТЕМ ЛОКАЛНЕ САМОУПРАВЕ</v>
      </c>
      <c r="I51" s="146">
        <f>IFERROR(+VLOOKUP($G51,'šifarnik Pg-Pa'!$O$6:$Q$22,3,FALSE),"")</f>
        <v>16</v>
      </c>
      <c r="J51" s="254" t="s">
        <v>535</v>
      </c>
      <c r="K51" s="305" t="str">
        <f>IFERROR(+VLOOKUP(J51,'šifarnik Pg-Pa'!O$28:P$140,2,FALSE),"")</f>
        <v xml:space="preserve">Функционисање извршних органа </v>
      </c>
      <c r="L51" s="245"/>
      <c r="M51" s="244"/>
      <c r="N51" s="239">
        <v>1</v>
      </c>
      <c r="O51" s="256">
        <v>425</v>
      </c>
      <c r="P51" s="251">
        <v>130000</v>
      </c>
      <c r="Q51" s="239">
        <v>21036</v>
      </c>
      <c r="R51" s="76"/>
      <c r="T51" s="76"/>
      <c r="U51" s="76"/>
      <c r="V51" s="197"/>
      <c r="W51" s="203" t="s">
        <v>224</v>
      </c>
      <c r="X51" s="204">
        <v>410</v>
      </c>
      <c r="Y51" s="197"/>
      <c r="Z51" s="201" t="s">
        <v>513</v>
      </c>
      <c r="AA51" s="205">
        <v>37</v>
      </c>
      <c r="AB51" s="197">
        <f t="shared" si="1"/>
        <v>3</v>
      </c>
      <c r="AD51" s="9" t="s">
        <v>1432</v>
      </c>
      <c r="AE51" s="4">
        <v>66</v>
      </c>
      <c r="AF51" t="s">
        <v>1537</v>
      </c>
    </row>
    <row r="52" spans="1:32" ht="45">
      <c r="A52">
        <f>+IF(P52&gt;0,+MAX(A$8:A51)+1,0)</f>
        <v>45</v>
      </c>
      <c r="B52" s="240">
        <v>3</v>
      </c>
      <c r="C52" s="237" t="s">
        <v>1690</v>
      </c>
      <c r="D52" s="248">
        <v>1.01</v>
      </c>
      <c r="E52" s="237" t="s">
        <v>1686</v>
      </c>
      <c r="F52" s="236">
        <v>110</v>
      </c>
      <c r="G52" s="236" t="s">
        <v>444</v>
      </c>
      <c r="H52" s="306" t="str">
        <f>IFERROR(+VLOOKUP(G52,'šifarnik Pg-Pa'!O$6:Q$22,2,FALSE),"")</f>
        <v>ПОЛИТИЧКИ СИСТЕМ ЛОКАЛНЕ САМОУПРАВЕ</v>
      </c>
      <c r="I52" s="146">
        <f>IFERROR(+VLOOKUP($G52,'šifarnik Pg-Pa'!$O$6:$Q$22,3,FALSE),"")</f>
        <v>16</v>
      </c>
      <c r="J52" s="254" t="s">
        <v>535</v>
      </c>
      <c r="K52" s="305" t="str">
        <f>IFERROR(+VLOOKUP(J52,'šifarnik Pg-Pa'!O$28:P$140,2,FALSE),"")</f>
        <v xml:space="preserve">Функционисање извршних органа </v>
      </c>
      <c r="L52" s="245"/>
      <c r="M52" s="244"/>
      <c r="N52" s="239">
        <v>1</v>
      </c>
      <c r="O52" s="256">
        <v>426</v>
      </c>
      <c r="P52" s="251">
        <v>750000</v>
      </c>
      <c r="Q52" s="239">
        <v>11763</v>
      </c>
      <c r="R52" s="76"/>
      <c r="T52" s="76"/>
      <c r="U52" s="76"/>
      <c r="V52" s="197"/>
      <c r="W52" s="203" t="s">
        <v>225</v>
      </c>
      <c r="X52" s="204">
        <v>411</v>
      </c>
      <c r="Y52" s="197"/>
      <c r="Z52" s="201" t="s">
        <v>514</v>
      </c>
      <c r="AA52" s="205">
        <v>38</v>
      </c>
      <c r="AB52" s="197">
        <f t="shared" si="1"/>
        <v>3</v>
      </c>
      <c r="AD52" s="9" t="s">
        <v>1433</v>
      </c>
      <c r="AE52" s="4">
        <v>67</v>
      </c>
      <c r="AF52" t="s">
        <v>1537</v>
      </c>
    </row>
    <row r="53" spans="1:32" ht="45">
      <c r="A53">
        <f>+IF(P53&gt;0,+MAX(A$8:A52)+1,0)</f>
        <v>46</v>
      </c>
      <c r="B53" s="240">
        <v>3</v>
      </c>
      <c r="C53" s="237" t="s">
        <v>1690</v>
      </c>
      <c r="D53" s="248">
        <v>1.01</v>
      </c>
      <c r="E53" s="237" t="s">
        <v>1686</v>
      </c>
      <c r="F53" s="236">
        <v>110</v>
      </c>
      <c r="G53" s="236" t="s">
        <v>444</v>
      </c>
      <c r="H53" s="306" t="str">
        <f>IFERROR(+VLOOKUP(G53,'šifarnik Pg-Pa'!O$6:Q$22,2,FALSE),"")</f>
        <v>ПОЛИТИЧКИ СИСТЕМ ЛОКАЛНЕ САМОУПРАВЕ</v>
      </c>
      <c r="I53" s="146">
        <f>IFERROR(+VLOOKUP($G53,'šifarnik Pg-Pa'!$O$6:$Q$22,3,FALSE),"")</f>
        <v>16</v>
      </c>
      <c r="J53" s="254" t="s">
        <v>535</v>
      </c>
      <c r="K53" s="305" t="str">
        <f>IFERROR(+VLOOKUP(J53,'šifarnik Pg-Pa'!O$28:P$140,2,FALSE),"")</f>
        <v xml:space="preserve">Функционисање извршних органа </v>
      </c>
      <c r="L53" s="245"/>
      <c r="M53" s="244"/>
      <c r="N53" s="239">
        <v>1</v>
      </c>
      <c r="O53" s="256">
        <v>465</v>
      </c>
      <c r="P53" s="251">
        <v>874579</v>
      </c>
      <c r="Q53" s="239">
        <v>122179</v>
      </c>
      <c r="R53" s="76"/>
      <c r="T53" s="76"/>
      <c r="U53" s="76"/>
      <c r="V53" s="197"/>
      <c r="W53" s="203" t="s">
        <v>226</v>
      </c>
      <c r="X53" s="204">
        <v>412</v>
      </c>
      <c r="Y53" s="197"/>
      <c r="Z53" s="201" t="s">
        <v>515</v>
      </c>
      <c r="AA53" s="205">
        <v>243</v>
      </c>
      <c r="AB53" s="197">
        <f t="shared" si="1"/>
        <v>3</v>
      </c>
      <c r="AD53" s="9" t="s">
        <v>1434</v>
      </c>
      <c r="AE53" s="4">
        <v>68</v>
      </c>
      <c r="AF53" t="s">
        <v>1537</v>
      </c>
    </row>
    <row r="54" spans="1:32" ht="45">
      <c r="A54">
        <f>+IF(P54&gt;0,+MAX(A$8:A53)+1,0)</f>
        <v>47</v>
      </c>
      <c r="B54" s="240">
        <v>3</v>
      </c>
      <c r="C54" s="237" t="s">
        <v>1690</v>
      </c>
      <c r="D54" s="248">
        <v>1.01</v>
      </c>
      <c r="E54" s="237" t="s">
        <v>1686</v>
      </c>
      <c r="F54" s="236">
        <v>110</v>
      </c>
      <c r="G54" s="236" t="s">
        <v>444</v>
      </c>
      <c r="H54" s="306" t="str">
        <f>IFERROR(+VLOOKUP(G54,'šifarnik Pg-Pa'!O$6:Q$22,2,FALSE),"")</f>
        <v>ПОЛИТИЧКИ СИСТЕМ ЛОКАЛНЕ САМОУПРАВЕ</v>
      </c>
      <c r="I54" s="146">
        <f>IFERROR(+VLOOKUP($G54,'šifarnik Pg-Pa'!$O$6:$Q$22,3,FALSE),"")</f>
        <v>16</v>
      </c>
      <c r="J54" s="254" t="s">
        <v>535</v>
      </c>
      <c r="K54" s="305" t="str">
        <f>IFERROR(+VLOOKUP(J54,'šifarnik Pg-Pa'!O$28:P$140,2,FALSE),"")</f>
        <v xml:space="preserve">Функционисање извршних органа </v>
      </c>
      <c r="L54" s="245"/>
      <c r="M54" s="244"/>
      <c r="N54" s="239">
        <v>1</v>
      </c>
      <c r="O54" s="256">
        <v>482</v>
      </c>
      <c r="P54" s="251">
        <v>10000</v>
      </c>
      <c r="Q54" s="239">
        <v>0</v>
      </c>
      <c r="R54" s="76"/>
      <c r="T54" s="76"/>
      <c r="U54" s="76"/>
      <c r="V54" s="197"/>
      <c r="W54" s="203" t="s">
        <v>227</v>
      </c>
      <c r="X54" s="204">
        <v>420</v>
      </c>
      <c r="Y54" s="197"/>
      <c r="Z54" s="201" t="s">
        <v>516</v>
      </c>
      <c r="AA54" s="205">
        <v>117</v>
      </c>
      <c r="AB54" s="197">
        <f t="shared" si="1"/>
        <v>3</v>
      </c>
      <c r="AD54" s="9" t="s">
        <v>1435</v>
      </c>
      <c r="AE54" s="4">
        <v>69</v>
      </c>
      <c r="AF54" t="s">
        <v>1537</v>
      </c>
    </row>
    <row r="55" spans="1:32" ht="45">
      <c r="A55">
        <f>+IF(P55&gt;0,+MAX(A$8:A54)+1,0)</f>
        <v>48</v>
      </c>
      <c r="B55" s="240">
        <v>3</v>
      </c>
      <c r="C55" s="237" t="s">
        <v>1690</v>
      </c>
      <c r="D55" s="248">
        <v>1.02</v>
      </c>
      <c r="E55" s="237" t="s">
        <v>1686</v>
      </c>
      <c r="F55" s="236">
        <v>130</v>
      </c>
      <c r="G55" s="236" t="s">
        <v>426</v>
      </c>
      <c r="H55" s="306" t="str">
        <f>IFERROR(+VLOOKUP(G55,'šifarnik Pg-Pa'!O$6:Q$22,2,FALSE),"")</f>
        <v>ОПШТЕ УСЛУГЕ ЛОКАЛНЕ САМОУПРАВЕ</v>
      </c>
      <c r="I55" s="146">
        <f>IFERROR(+VLOOKUP($G55,'šifarnik Pg-Pa'!$O$6:$Q$22,3,FALSE),"")</f>
        <v>15</v>
      </c>
      <c r="J55" s="255" t="s">
        <v>486</v>
      </c>
      <c r="K55" s="305" t="str">
        <f>IFERROR(+VLOOKUP(J55,'šifarnik Pg-Pa'!O$28:P$140,2,FALSE),"")</f>
        <v>Текућа буџетска резерва</v>
      </c>
      <c r="L55" s="245"/>
      <c r="M55" s="244"/>
      <c r="N55" s="239">
        <v>1</v>
      </c>
      <c r="O55" s="195" t="s">
        <v>1693</v>
      </c>
      <c r="P55" s="239">
        <v>5000000</v>
      </c>
      <c r="Q55" s="239">
        <v>0</v>
      </c>
      <c r="R55" s="76"/>
      <c r="T55" s="76"/>
      <c r="U55" s="76"/>
      <c r="V55" s="197"/>
      <c r="W55" s="203" t="s">
        <v>228</v>
      </c>
      <c r="X55" s="204">
        <v>421</v>
      </c>
      <c r="Y55" s="197"/>
      <c r="Z55" s="201" t="s">
        <v>517</v>
      </c>
      <c r="AA55" s="205">
        <v>118</v>
      </c>
      <c r="AB55" s="197">
        <f t="shared" si="1"/>
        <v>3</v>
      </c>
      <c r="AD55" s="9" t="s">
        <v>1436</v>
      </c>
      <c r="AE55" s="4">
        <v>72</v>
      </c>
      <c r="AF55" t="s">
        <v>1537</v>
      </c>
    </row>
    <row r="56" spans="1:32" ht="45">
      <c r="A56">
        <f>+IF(P56&gt;0,+MAX(A$8:A55)+1,0)</f>
        <v>49</v>
      </c>
      <c r="B56" s="240">
        <v>3</v>
      </c>
      <c r="C56" s="237" t="s">
        <v>1690</v>
      </c>
      <c r="D56" s="248">
        <v>1.02</v>
      </c>
      <c r="E56" s="237" t="s">
        <v>1686</v>
      </c>
      <c r="F56" s="236">
        <v>130</v>
      </c>
      <c r="G56" s="236" t="s">
        <v>426</v>
      </c>
      <c r="H56" s="306" t="str">
        <f>IFERROR(+VLOOKUP(G56,'šifarnik Pg-Pa'!O$6:Q$22,2,FALSE),"")</f>
        <v>ОПШТЕ УСЛУГЕ ЛОКАЛНЕ САМОУПРАВЕ</v>
      </c>
      <c r="I56" s="146">
        <f>IFERROR(+VLOOKUP($G56,'šifarnik Pg-Pa'!$O$6:$Q$22,3,FALSE),"")</f>
        <v>15</v>
      </c>
      <c r="J56" s="255" t="s">
        <v>487</v>
      </c>
      <c r="K56" s="305" t="str">
        <f>IFERROR(+VLOOKUP(J56,'šifarnik Pg-Pa'!O$28:P$140,2,FALSE),"")</f>
        <v>Стална буџетска резерва</v>
      </c>
      <c r="L56" s="245"/>
      <c r="M56" s="244"/>
      <c r="N56" s="239">
        <v>1</v>
      </c>
      <c r="O56" s="195" t="s">
        <v>1693</v>
      </c>
      <c r="P56" s="239">
        <v>315000</v>
      </c>
      <c r="Q56" s="239">
        <v>0</v>
      </c>
      <c r="R56" s="76"/>
      <c r="T56" s="76"/>
      <c r="U56" s="76"/>
      <c r="V56" s="197"/>
      <c r="W56" s="203" t="s">
        <v>229</v>
      </c>
      <c r="X56" s="204">
        <v>422</v>
      </c>
      <c r="Y56" s="197"/>
      <c r="Z56" s="201" t="s">
        <v>518</v>
      </c>
      <c r="AA56" s="205">
        <v>244</v>
      </c>
      <c r="AB56" s="197">
        <f t="shared" si="1"/>
        <v>3</v>
      </c>
      <c r="AD56" s="9" t="s">
        <v>1437</v>
      </c>
      <c r="AE56" s="4">
        <v>74</v>
      </c>
      <c r="AF56" t="s">
        <v>1537</v>
      </c>
    </row>
    <row r="57" spans="1:32" ht="45">
      <c r="A57">
        <f>+IF(P57&gt;0,+MAX(A$8:A56)+1,0)</f>
        <v>50</v>
      </c>
      <c r="B57" s="240">
        <v>4</v>
      </c>
      <c r="C57" s="237" t="s">
        <v>1694</v>
      </c>
      <c r="D57" s="248">
        <v>1.01</v>
      </c>
      <c r="E57" s="237" t="s">
        <v>1686</v>
      </c>
      <c r="F57" s="236">
        <v>330</v>
      </c>
      <c r="G57" s="236" t="s">
        <v>426</v>
      </c>
      <c r="H57" s="306" t="str">
        <f>IFERROR(+VLOOKUP(G57,'šifarnik Pg-Pa'!O$6:Q$22,2,FALSE),"")</f>
        <v>ОПШТЕ УСЛУГЕ ЛОКАЛНЕ САМОУПРАВЕ</v>
      </c>
      <c r="I57" s="146">
        <f>IFERROR(+VLOOKUP($G57,'šifarnik Pg-Pa'!$O$6:$Q$22,3,FALSE),"")</f>
        <v>15</v>
      </c>
      <c r="J57" s="254" t="s">
        <v>482</v>
      </c>
      <c r="K57" s="305" t="str">
        <f>IFERROR(+VLOOKUP(J57,'šifarnik Pg-Pa'!O$28:P$140,2,FALSE),"")</f>
        <v xml:space="preserve">Општинско/градско правобранилаштво </v>
      </c>
      <c r="L57" s="245"/>
      <c r="M57" s="244"/>
      <c r="N57" s="239">
        <v>1</v>
      </c>
      <c r="O57" s="256">
        <v>411</v>
      </c>
      <c r="P57" s="251">
        <v>940535</v>
      </c>
      <c r="Q57" s="239">
        <v>0</v>
      </c>
      <c r="R57" s="76"/>
      <c r="T57" s="76"/>
      <c r="U57" s="76"/>
      <c r="V57" s="197"/>
      <c r="W57" s="203" t="s">
        <v>230</v>
      </c>
      <c r="X57" s="204">
        <v>423</v>
      </c>
      <c r="Y57" s="197"/>
      <c r="Z57" s="201" t="s">
        <v>519</v>
      </c>
      <c r="AA57" s="205">
        <v>119</v>
      </c>
      <c r="AB57" s="197">
        <f t="shared" si="1"/>
        <v>3</v>
      </c>
      <c r="AD57" s="9" t="s">
        <v>1438</v>
      </c>
      <c r="AE57" s="4">
        <v>76</v>
      </c>
      <c r="AF57" t="s">
        <v>1537</v>
      </c>
    </row>
    <row r="58" spans="1:32" ht="45">
      <c r="A58">
        <f>+IF(P58&gt;0,+MAX(A$8:A57)+1,0)</f>
        <v>51</v>
      </c>
      <c r="B58" s="240">
        <v>4</v>
      </c>
      <c r="C58" s="237" t="s">
        <v>1694</v>
      </c>
      <c r="D58" s="248">
        <v>1.01</v>
      </c>
      <c r="E58" s="237" t="s">
        <v>1686</v>
      </c>
      <c r="F58" s="236">
        <v>330</v>
      </c>
      <c r="G58" s="236" t="s">
        <v>426</v>
      </c>
      <c r="H58" s="306" t="str">
        <f>IFERROR(+VLOOKUP(G58,'šifarnik Pg-Pa'!O$6:Q$22,2,FALSE),"")</f>
        <v>ОПШТЕ УСЛУГЕ ЛОКАЛНЕ САМОУПРАВЕ</v>
      </c>
      <c r="I58" s="146">
        <f>IFERROR(+VLOOKUP($G58,'šifarnik Pg-Pa'!$O$6:$Q$22,3,FALSE),"")</f>
        <v>15</v>
      </c>
      <c r="J58" s="254" t="s">
        <v>482</v>
      </c>
      <c r="K58" s="305" t="str">
        <f>IFERROR(+VLOOKUP(J58,'šifarnik Pg-Pa'!O$28:P$140,2,FALSE),"")</f>
        <v xml:space="preserve">Општинско/градско правобранилаштво </v>
      </c>
      <c r="L58" s="245"/>
      <c r="M58" s="244"/>
      <c r="N58" s="239">
        <v>1</v>
      </c>
      <c r="O58" s="256">
        <v>412</v>
      </c>
      <c r="P58" s="251">
        <v>168355</v>
      </c>
      <c r="Q58" s="239">
        <v>0</v>
      </c>
      <c r="R58" s="76"/>
      <c r="T58" s="76"/>
      <c r="U58" s="76"/>
      <c r="V58" s="197"/>
      <c r="W58" s="203" t="s">
        <v>231</v>
      </c>
      <c r="X58" s="204">
        <v>430</v>
      </c>
      <c r="Y58" s="197"/>
      <c r="Z58" s="201" t="s">
        <v>520</v>
      </c>
      <c r="AA58" s="205">
        <v>116</v>
      </c>
      <c r="AB58" s="197">
        <f t="shared" si="1"/>
        <v>3</v>
      </c>
      <c r="AD58" s="9" t="s">
        <v>1439</v>
      </c>
      <c r="AE58" s="4">
        <v>77</v>
      </c>
      <c r="AF58" t="s">
        <v>1537</v>
      </c>
    </row>
    <row r="59" spans="1:32" ht="45">
      <c r="A59">
        <f>+IF(P59&gt;0,+MAX(A$8:A58)+1,0)</f>
        <v>52</v>
      </c>
      <c r="B59" s="240">
        <v>4</v>
      </c>
      <c r="C59" s="237" t="s">
        <v>1694</v>
      </c>
      <c r="D59" s="248">
        <v>1.01</v>
      </c>
      <c r="E59" s="237" t="s">
        <v>1686</v>
      </c>
      <c r="F59" s="236">
        <v>330</v>
      </c>
      <c r="G59" s="236" t="s">
        <v>426</v>
      </c>
      <c r="H59" s="306" t="str">
        <f>IFERROR(+VLOOKUP(G59,'šifarnik Pg-Pa'!O$6:Q$22,2,FALSE),"")</f>
        <v>ОПШТЕ УСЛУГЕ ЛОКАЛНЕ САМОУПРАВЕ</v>
      </c>
      <c r="I59" s="146">
        <f>IFERROR(+VLOOKUP($G59,'šifarnik Pg-Pa'!$O$6:$Q$22,3,FALSE),"")</f>
        <v>15</v>
      </c>
      <c r="J59" s="254" t="s">
        <v>482</v>
      </c>
      <c r="K59" s="305" t="str">
        <f>IFERROR(+VLOOKUP(J59,'šifarnik Pg-Pa'!O$28:P$140,2,FALSE),"")</f>
        <v xml:space="preserve">Општинско/градско правобранилаштво </v>
      </c>
      <c r="L59" s="245"/>
      <c r="M59" s="244"/>
      <c r="N59" s="239">
        <v>1</v>
      </c>
      <c r="O59" s="256">
        <v>422</v>
      </c>
      <c r="P59" s="252">
        <v>10000</v>
      </c>
      <c r="Q59" s="239">
        <v>0</v>
      </c>
      <c r="R59" s="76"/>
      <c r="T59" s="76"/>
      <c r="U59" s="76"/>
      <c r="V59" s="197"/>
      <c r="W59" s="203" t="s">
        <v>232</v>
      </c>
      <c r="X59" s="204">
        <v>431</v>
      </c>
      <c r="Y59" s="197"/>
      <c r="Z59" s="201" t="s">
        <v>521</v>
      </c>
      <c r="AA59" s="205">
        <v>242</v>
      </c>
      <c r="AB59" s="197">
        <f t="shared" si="1"/>
        <v>3</v>
      </c>
      <c r="AD59" s="9" t="s">
        <v>1440</v>
      </c>
      <c r="AE59" s="4">
        <v>78</v>
      </c>
      <c r="AF59" t="s">
        <v>1537</v>
      </c>
    </row>
    <row r="60" spans="1:32" ht="45">
      <c r="A60">
        <f>+IF(P60&gt;0,+MAX(A$8:A59)+1,0)</f>
        <v>53</v>
      </c>
      <c r="B60" s="240">
        <v>4</v>
      </c>
      <c r="C60" s="237" t="s">
        <v>1694</v>
      </c>
      <c r="D60" s="248">
        <v>1.01</v>
      </c>
      <c r="E60" s="237" t="s">
        <v>1686</v>
      </c>
      <c r="F60" s="236">
        <v>330</v>
      </c>
      <c r="G60" s="236" t="s">
        <v>426</v>
      </c>
      <c r="H60" s="306" t="str">
        <f>IFERROR(+VLOOKUP(G60,'šifarnik Pg-Pa'!O$6:Q$22,2,FALSE),"")</f>
        <v>ОПШТЕ УСЛУГЕ ЛОКАЛНЕ САМОУПРАВЕ</v>
      </c>
      <c r="I60" s="146">
        <f>IFERROR(+VLOOKUP($G60,'šifarnik Pg-Pa'!$O$6:$Q$22,3,FALSE),"")</f>
        <v>15</v>
      </c>
      <c r="J60" s="254" t="s">
        <v>482</v>
      </c>
      <c r="K60" s="305" t="str">
        <f>IFERROR(+VLOOKUP(J60,'šifarnik Pg-Pa'!O$28:P$140,2,FALSE),"")</f>
        <v xml:space="preserve">Општинско/градско правобранилаштво </v>
      </c>
      <c r="L60" s="245"/>
      <c r="M60" s="244"/>
      <c r="N60" s="239">
        <v>1</v>
      </c>
      <c r="O60" s="256">
        <v>423</v>
      </c>
      <c r="P60" s="251">
        <v>20000</v>
      </c>
      <c r="Q60" s="239">
        <v>0</v>
      </c>
      <c r="R60" s="76"/>
      <c r="T60" s="76"/>
      <c r="U60" s="76"/>
      <c r="V60" s="197"/>
      <c r="W60" s="203" t="s">
        <v>233</v>
      </c>
      <c r="X60" s="204">
        <v>432</v>
      </c>
      <c r="Y60" s="197"/>
      <c r="Z60" s="201" t="s">
        <v>522</v>
      </c>
      <c r="AA60" s="205">
        <v>42</v>
      </c>
      <c r="AB60" s="197">
        <f t="shared" si="1"/>
        <v>3</v>
      </c>
      <c r="AD60" s="9" t="s">
        <v>1441</v>
      </c>
      <c r="AE60" s="4">
        <v>81</v>
      </c>
      <c r="AF60" t="s">
        <v>1537</v>
      </c>
    </row>
    <row r="61" spans="1:32" ht="45">
      <c r="A61">
        <f>+IF(P61&gt;0,+MAX(A$8:A60)+1,0)</f>
        <v>54</v>
      </c>
      <c r="B61" s="240">
        <v>4</v>
      </c>
      <c r="C61" s="237" t="s">
        <v>1694</v>
      </c>
      <c r="D61" s="248">
        <v>1.01</v>
      </c>
      <c r="E61" s="237" t="s">
        <v>1686</v>
      </c>
      <c r="F61" s="236">
        <v>330</v>
      </c>
      <c r="G61" s="236" t="s">
        <v>426</v>
      </c>
      <c r="H61" s="306" t="str">
        <f>IFERROR(+VLOOKUP(G61,'šifarnik Pg-Pa'!O$6:Q$22,2,FALSE),"")</f>
        <v>ОПШТЕ УСЛУГЕ ЛОКАЛНЕ САМОУПРАВЕ</v>
      </c>
      <c r="I61" s="146">
        <f>IFERROR(+VLOOKUP($G61,'šifarnik Pg-Pa'!$O$6:$Q$22,3,FALSE),"")</f>
        <v>15</v>
      </c>
      <c r="J61" s="254" t="s">
        <v>482</v>
      </c>
      <c r="K61" s="305" t="str">
        <f>IFERROR(+VLOOKUP(J61,'šifarnik Pg-Pa'!O$28:P$140,2,FALSE),"")</f>
        <v xml:space="preserve">Општинско/градско правобранилаштво </v>
      </c>
      <c r="L61" s="245"/>
      <c r="M61" s="244"/>
      <c r="N61" s="239">
        <v>1</v>
      </c>
      <c r="O61" s="256">
        <v>424</v>
      </c>
      <c r="P61" s="251">
        <v>10000</v>
      </c>
      <c r="Q61" s="239">
        <v>0</v>
      </c>
      <c r="R61" s="76"/>
      <c r="T61" s="76"/>
      <c r="U61" s="76"/>
      <c r="V61" s="197"/>
      <c r="W61" s="203" t="s">
        <v>234</v>
      </c>
      <c r="X61" s="204">
        <v>433</v>
      </c>
      <c r="Y61" s="197"/>
      <c r="Z61" s="201" t="s">
        <v>523</v>
      </c>
      <c r="AA61" s="205">
        <v>212</v>
      </c>
      <c r="AB61" s="197">
        <f t="shared" si="1"/>
        <v>3</v>
      </c>
      <c r="AD61" s="9" t="s">
        <v>1442</v>
      </c>
      <c r="AE61" s="4">
        <v>82</v>
      </c>
      <c r="AF61" t="s">
        <v>1537</v>
      </c>
    </row>
    <row r="62" spans="1:32" ht="45">
      <c r="A62">
        <f>+IF(P62&gt;0,+MAX(A$8:A61)+1,0)</f>
        <v>55</v>
      </c>
      <c r="B62" s="240">
        <v>4</v>
      </c>
      <c r="C62" s="237" t="s">
        <v>1694</v>
      </c>
      <c r="D62" s="248">
        <v>1.01</v>
      </c>
      <c r="E62" s="237" t="s">
        <v>1686</v>
      </c>
      <c r="F62" s="236">
        <v>330</v>
      </c>
      <c r="G62" s="236" t="s">
        <v>426</v>
      </c>
      <c r="H62" s="306" t="str">
        <f>IFERROR(+VLOOKUP(G62,'šifarnik Pg-Pa'!O$6:Q$22,2,FALSE),"")</f>
        <v>ОПШТЕ УСЛУГЕ ЛОКАЛНЕ САМОУПРАВЕ</v>
      </c>
      <c r="I62" s="146">
        <f>IFERROR(+VLOOKUP($G62,'šifarnik Pg-Pa'!$O$6:$Q$22,3,FALSE),"")</f>
        <v>15</v>
      </c>
      <c r="J62" s="254" t="s">
        <v>482</v>
      </c>
      <c r="K62" s="305" t="str">
        <f>IFERROR(+VLOOKUP(J62,'šifarnik Pg-Pa'!O$28:P$140,2,FALSE),"")</f>
        <v xml:space="preserve">Општинско/градско правобранилаштво </v>
      </c>
      <c r="L62" s="245"/>
      <c r="M62" s="244"/>
      <c r="N62" s="239">
        <v>1</v>
      </c>
      <c r="O62" s="256">
        <v>426</v>
      </c>
      <c r="P62" s="251">
        <v>10000</v>
      </c>
      <c r="Q62" s="239">
        <v>0</v>
      </c>
      <c r="R62" s="76"/>
      <c r="T62" s="76"/>
      <c r="U62" s="76"/>
      <c r="V62" s="197"/>
      <c r="W62" s="203" t="s">
        <v>235</v>
      </c>
      <c r="X62" s="204">
        <v>434</v>
      </c>
      <c r="Y62" s="197"/>
      <c r="Z62" s="201" t="s">
        <v>524</v>
      </c>
      <c r="AA62" s="205">
        <v>213</v>
      </c>
      <c r="AB62" s="197">
        <f t="shared" si="1"/>
        <v>3</v>
      </c>
      <c r="AD62" s="9" t="s">
        <v>1443</v>
      </c>
      <c r="AE62" s="4">
        <v>83</v>
      </c>
      <c r="AF62" t="s">
        <v>1537</v>
      </c>
    </row>
    <row r="63" spans="1:32" ht="45">
      <c r="A63">
        <f>+IF(P63&gt;0,+MAX(A$8:A62)+1,0)</f>
        <v>56</v>
      </c>
      <c r="B63" s="240">
        <v>4</v>
      </c>
      <c r="C63" s="237" t="s">
        <v>1694</v>
      </c>
      <c r="D63" s="248">
        <v>1.01</v>
      </c>
      <c r="E63" s="237" t="s">
        <v>1686</v>
      </c>
      <c r="F63" s="236">
        <v>330</v>
      </c>
      <c r="G63" s="236" t="s">
        <v>426</v>
      </c>
      <c r="H63" s="306" t="str">
        <f>IFERROR(+VLOOKUP(G63,'šifarnik Pg-Pa'!O$6:Q$22,2,FALSE),"")</f>
        <v>ОПШТЕ УСЛУГЕ ЛОКАЛНЕ САМОУПРАВЕ</v>
      </c>
      <c r="I63" s="146">
        <f>IFERROR(+VLOOKUP($G63,'šifarnik Pg-Pa'!$O$6:$Q$22,3,FALSE),"")</f>
        <v>15</v>
      </c>
      <c r="J63" s="254" t="s">
        <v>482</v>
      </c>
      <c r="K63" s="305" t="str">
        <f>IFERROR(+VLOOKUP(J63,'šifarnik Pg-Pa'!O$28:P$140,2,FALSE),"")</f>
        <v xml:space="preserve">Општинско/градско правобранилаштво </v>
      </c>
      <c r="L63" s="245"/>
      <c r="M63" s="244"/>
      <c r="N63" s="239">
        <v>1</v>
      </c>
      <c r="O63" s="256">
        <v>465</v>
      </c>
      <c r="P63" s="251">
        <v>123210</v>
      </c>
      <c r="Q63" s="239">
        <v>0</v>
      </c>
      <c r="R63" s="76"/>
      <c r="T63" s="76"/>
      <c r="U63" s="76"/>
      <c r="V63" s="197"/>
      <c r="W63" s="203" t="s">
        <v>236</v>
      </c>
      <c r="X63" s="204">
        <v>435</v>
      </c>
      <c r="Y63" s="197"/>
      <c r="Z63" s="201" t="s">
        <v>525</v>
      </c>
      <c r="AA63" s="205">
        <v>96</v>
      </c>
      <c r="AB63" s="197">
        <f t="shared" si="1"/>
        <v>3</v>
      </c>
      <c r="AD63" s="9" t="s">
        <v>1444</v>
      </c>
      <c r="AE63" s="4">
        <v>84</v>
      </c>
      <c r="AF63" t="s">
        <v>1537</v>
      </c>
    </row>
    <row r="64" spans="1:32" ht="45">
      <c r="A64">
        <f>+IF(P64&gt;0,+MAX(A$8:A63)+1,0)</f>
        <v>57</v>
      </c>
      <c r="B64" s="240">
        <v>5</v>
      </c>
      <c r="C64" s="237" t="s">
        <v>1692</v>
      </c>
      <c r="D64" s="248">
        <v>1.01</v>
      </c>
      <c r="E64" s="237" t="s">
        <v>1686</v>
      </c>
      <c r="F64" s="236">
        <v>130</v>
      </c>
      <c r="G64" s="236" t="s">
        <v>450</v>
      </c>
      <c r="H64" s="306" t="str">
        <f>IFERROR(+VLOOKUP(G64,'šifarnik Pg-Pa'!O$6:Q$22,2,FALSE),"")</f>
        <v>ЕНЕРГЕТСКА ЕФИКАСНОСТ И ОБНОВЉИВИ ИЗВОРИ ЕНЕРГИЈЕ</v>
      </c>
      <c r="I64" s="146">
        <f>IFERROR(+VLOOKUP($G64,'šifarnik Pg-Pa'!$O$6:$Q$22,3,FALSE),"")</f>
        <v>17</v>
      </c>
      <c r="J64" s="254"/>
      <c r="K64" s="305" t="str">
        <f>IFERROR(+VLOOKUP(J64,'šifarnik Pg-Pa'!O$28:P$140,2,FALSE),"")</f>
        <v/>
      </c>
      <c r="L64" s="255" t="s">
        <v>1696</v>
      </c>
      <c r="M64" s="257" t="s">
        <v>1699</v>
      </c>
      <c r="N64" s="239">
        <v>1</v>
      </c>
      <c r="O64" s="256">
        <v>511</v>
      </c>
      <c r="P64" s="251">
        <v>1050000</v>
      </c>
      <c r="Q64" s="239">
        <v>50000</v>
      </c>
      <c r="R64" s="76"/>
      <c r="T64" s="76"/>
      <c r="U64" s="76"/>
      <c r="V64" s="197"/>
      <c r="W64" s="203" t="s">
        <v>237</v>
      </c>
      <c r="X64" s="204">
        <v>436</v>
      </c>
      <c r="Y64" s="197"/>
      <c r="Z64" s="201" t="s">
        <v>526</v>
      </c>
      <c r="AA64" s="205">
        <v>214</v>
      </c>
      <c r="AB64" s="197">
        <f t="shared" si="1"/>
        <v>3</v>
      </c>
      <c r="AD64" s="9" t="s">
        <v>1445</v>
      </c>
      <c r="AE64" s="4">
        <v>85</v>
      </c>
      <c r="AF64" t="s">
        <v>1537</v>
      </c>
    </row>
    <row r="65" spans="1:32" ht="48">
      <c r="A65">
        <f>+IF(P65&gt;0,+MAX(A$8:A64)+1,0)</f>
        <v>58</v>
      </c>
      <c r="B65" s="240">
        <v>5</v>
      </c>
      <c r="C65" s="237" t="s">
        <v>1692</v>
      </c>
      <c r="D65" s="248">
        <v>1.01</v>
      </c>
      <c r="E65" s="237" t="s">
        <v>1686</v>
      </c>
      <c r="F65" s="236">
        <v>130</v>
      </c>
      <c r="G65" s="236" t="s">
        <v>450</v>
      </c>
      <c r="H65" s="306" t="str">
        <f>IFERROR(+VLOOKUP(G65,'šifarnik Pg-Pa'!O$6:Q$22,2,FALSE),"")</f>
        <v>ЕНЕРГЕТСКА ЕФИКАСНОСТ И ОБНОВЉИВИ ИЗВОРИ ЕНЕРГИЈЕ</v>
      </c>
      <c r="I65" s="146">
        <f>IFERROR(+VLOOKUP($G65,'šifarnik Pg-Pa'!$O$6:$Q$22,3,FALSE),"")</f>
        <v>17</v>
      </c>
      <c r="J65" s="254"/>
      <c r="K65" s="305" t="str">
        <f>IFERROR(+VLOOKUP(J65,'šifarnik Pg-Pa'!O$28:P$140,2,FALSE),"")</f>
        <v/>
      </c>
      <c r="L65" s="255" t="s">
        <v>1696</v>
      </c>
      <c r="M65" s="258" t="s">
        <v>1700</v>
      </c>
      <c r="N65" s="239">
        <v>7</v>
      </c>
      <c r="O65" s="195" t="s">
        <v>1704</v>
      </c>
      <c r="P65" s="251">
        <v>1771920</v>
      </c>
      <c r="Q65" s="239">
        <v>0</v>
      </c>
      <c r="R65" s="76"/>
      <c r="T65" s="76"/>
      <c r="U65" s="76"/>
      <c r="V65" s="197"/>
      <c r="W65" s="203" t="s">
        <v>238</v>
      </c>
      <c r="X65" s="204">
        <v>440</v>
      </c>
      <c r="Y65" s="197"/>
      <c r="Z65" s="201" t="s">
        <v>527</v>
      </c>
      <c r="AA65" s="205">
        <v>215</v>
      </c>
      <c r="AB65" s="197">
        <f t="shared" si="1"/>
        <v>3</v>
      </c>
      <c r="AD65" s="9" t="s">
        <v>1446</v>
      </c>
      <c r="AE65" s="4">
        <v>86</v>
      </c>
      <c r="AF65" t="s">
        <v>1537</v>
      </c>
    </row>
    <row r="66" spans="1:32" ht="48">
      <c r="A66">
        <f>+IF(P66&gt;0,+MAX(A$8:A65)+1,0)</f>
        <v>59</v>
      </c>
      <c r="B66" s="240">
        <v>5</v>
      </c>
      <c r="C66" s="237" t="s">
        <v>1692</v>
      </c>
      <c r="D66" s="248">
        <v>1.01</v>
      </c>
      <c r="E66" s="237" t="s">
        <v>1686</v>
      </c>
      <c r="F66" s="236">
        <v>130</v>
      </c>
      <c r="G66" s="236" t="s">
        <v>450</v>
      </c>
      <c r="H66" s="306" t="str">
        <f>IFERROR(+VLOOKUP(G66,'šifarnik Pg-Pa'!O$6:Q$22,2,FALSE),"")</f>
        <v>ЕНЕРГЕТСКА ЕФИКАСНОСТ И ОБНОВЉИВИ ИЗВОРИ ЕНЕРГИЈЕ</v>
      </c>
      <c r="I66" s="146">
        <f>IFERROR(+VLOOKUP($G66,'šifarnik Pg-Pa'!$O$6:$Q$22,3,FALSE),"")</f>
        <v>17</v>
      </c>
      <c r="J66" s="254"/>
      <c r="K66" s="305" t="str">
        <f>IFERROR(+VLOOKUP(J66,'šifarnik Pg-Pa'!O$28:P$140,2,FALSE),"")</f>
        <v/>
      </c>
      <c r="L66" s="255" t="s">
        <v>1697</v>
      </c>
      <c r="M66" s="258" t="s">
        <v>1701</v>
      </c>
      <c r="N66" s="239">
        <v>1</v>
      </c>
      <c r="O66" s="195" t="s">
        <v>1705</v>
      </c>
      <c r="P66" s="251">
        <v>372000</v>
      </c>
      <c r="Q66" s="239">
        <v>0</v>
      </c>
      <c r="R66" s="76"/>
      <c r="T66" s="76"/>
      <c r="U66" s="76"/>
      <c r="V66" s="197"/>
      <c r="W66" s="203" t="s">
        <v>239</v>
      </c>
      <c r="X66" s="204">
        <v>441</v>
      </c>
      <c r="Y66" s="197"/>
      <c r="Z66" s="201" t="s">
        <v>528</v>
      </c>
      <c r="AA66" s="205">
        <v>43</v>
      </c>
      <c r="AB66" s="197">
        <f t="shared" si="1"/>
        <v>3</v>
      </c>
      <c r="AD66" s="9" t="s">
        <v>1447</v>
      </c>
      <c r="AE66" s="4">
        <v>87</v>
      </c>
      <c r="AF66" t="s">
        <v>1537</v>
      </c>
    </row>
    <row r="67" spans="1:32" ht="48">
      <c r="A67">
        <f>+IF(P67&gt;0,+MAX(A$8:A66)+1,0)</f>
        <v>60</v>
      </c>
      <c r="B67" s="240">
        <v>5</v>
      </c>
      <c r="C67" s="237" t="s">
        <v>1692</v>
      </c>
      <c r="D67" s="248">
        <v>1.01</v>
      </c>
      <c r="E67" s="237" t="s">
        <v>1686</v>
      </c>
      <c r="F67" s="236">
        <v>130</v>
      </c>
      <c r="G67" s="236" t="s">
        <v>450</v>
      </c>
      <c r="H67" s="306" t="str">
        <f>IFERROR(+VLOOKUP(G67,'šifarnik Pg-Pa'!O$6:Q$22,2,FALSE),"")</f>
        <v>ЕНЕРГЕТСКА ЕФИКАСНОСТ И ОБНОВЉИВИ ИЗВОРИ ЕНЕРГИЈЕ</v>
      </c>
      <c r="I67" s="146">
        <f>IFERROR(+VLOOKUP($G67,'šifarnik Pg-Pa'!$O$6:$Q$22,3,FALSE),"")</f>
        <v>17</v>
      </c>
      <c r="J67" s="254"/>
      <c r="K67" s="305" t="str">
        <f>IFERROR(+VLOOKUP(J67,'šifarnik Pg-Pa'!O$28:P$140,2,FALSE),"")</f>
        <v/>
      </c>
      <c r="L67" s="255" t="s">
        <v>1697</v>
      </c>
      <c r="M67" s="259" t="s">
        <v>1702</v>
      </c>
      <c r="N67" s="239">
        <v>7</v>
      </c>
      <c r="O67" s="195" t="s">
        <v>1705</v>
      </c>
      <c r="P67" s="251">
        <v>3652944</v>
      </c>
      <c r="Q67" s="239">
        <v>0</v>
      </c>
      <c r="R67" s="76"/>
      <c r="T67" s="76"/>
      <c r="U67" s="76"/>
      <c r="V67" s="197"/>
      <c r="W67" s="203" t="s">
        <v>240</v>
      </c>
      <c r="X67" s="204">
        <v>442</v>
      </c>
      <c r="Y67" s="197"/>
      <c r="Z67" s="201" t="s">
        <v>529</v>
      </c>
      <c r="AA67" s="205">
        <v>44</v>
      </c>
      <c r="AB67" s="197">
        <f t="shared" si="1"/>
        <v>3</v>
      </c>
      <c r="AD67" s="9" t="s">
        <v>1448</v>
      </c>
      <c r="AE67" s="4">
        <v>88</v>
      </c>
      <c r="AF67" t="s">
        <v>1537</v>
      </c>
    </row>
    <row r="68" spans="1:32" ht="48">
      <c r="A68">
        <f>+IF(P68&gt;0,+MAX(A$8:A67)+1,0)</f>
        <v>61</v>
      </c>
      <c r="B68" s="240">
        <v>5</v>
      </c>
      <c r="C68" s="237" t="s">
        <v>1692</v>
      </c>
      <c r="D68" s="248">
        <v>1.01</v>
      </c>
      <c r="E68" s="237" t="s">
        <v>1686</v>
      </c>
      <c r="F68" s="236">
        <v>130</v>
      </c>
      <c r="G68" s="236" t="s">
        <v>450</v>
      </c>
      <c r="H68" s="306" t="str">
        <f>IFERROR(+VLOOKUP(G68,'šifarnik Pg-Pa'!O$6:Q$22,2,FALSE),"")</f>
        <v>ЕНЕРГЕТСКА ЕФИКАСНОСТ И ОБНОВЉИВИ ИЗВОРИ ЕНЕРГИЈЕ</v>
      </c>
      <c r="I68" s="146">
        <f>IFERROR(+VLOOKUP($G68,'šifarnik Pg-Pa'!$O$6:$Q$22,3,FALSE),"")</f>
        <v>17</v>
      </c>
      <c r="J68" s="254"/>
      <c r="K68" s="305" t="str">
        <f>IFERROR(+VLOOKUP(J68,'šifarnik Pg-Pa'!O$28:P$140,2,FALSE),"")</f>
        <v/>
      </c>
      <c r="L68" s="255" t="s">
        <v>1695</v>
      </c>
      <c r="M68" s="259" t="s">
        <v>1702</v>
      </c>
      <c r="N68" s="239">
        <v>1</v>
      </c>
      <c r="O68" s="195" t="s">
        <v>1705</v>
      </c>
      <c r="P68" s="261">
        <v>2363000</v>
      </c>
      <c r="Q68" s="239">
        <v>0</v>
      </c>
      <c r="R68" s="76"/>
      <c r="T68" s="76"/>
      <c r="U68" s="76"/>
      <c r="V68" s="197"/>
      <c r="W68" s="203" t="s">
        <v>241</v>
      </c>
      <c r="X68" s="204">
        <v>443</v>
      </c>
      <c r="Y68" s="197"/>
      <c r="Z68" s="201" t="s">
        <v>530</v>
      </c>
      <c r="AA68" s="205">
        <v>45</v>
      </c>
      <c r="AB68" s="197">
        <f t="shared" si="1"/>
        <v>3</v>
      </c>
      <c r="AD68" s="9" t="s">
        <v>1449</v>
      </c>
      <c r="AE68" s="4">
        <v>89</v>
      </c>
      <c r="AF68" t="s">
        <v>1537</v>
      </c>
    </row>
    <row r="69" spans="1:32" ht="72">
      <c r="A69">
        <f>+IF(P69&gt;0,+MAX(A$8:A68)+1,0)</f>
        <v>62</v>
      </c>
      <c r="B69" s="240">
        <v>5</v>
      </c>
      <c r="C69" s="237" t="s">
        <v>1692</v>
      </c>
      <c r="D69" s="248">
        <v>1.02</v>
      </c>
      <c r="E69" s="237" t="s">
        <v>1686</v>
      </c>
      <c r="F69" s="236">
        <v>130</v>
      </c>
      <c r="G69" s="236" t="s">
        <v>450</v>
      </c>
      <c r="H69" s="306" t="str">
        <f>IFERROR(+VLOOKUP(G69,'šifarnik Pg-Pa'!O$6:Q$22,2,FALSE),"")</f>
        <v>ЕНЕРГЕТСКА ЕФИКАСНОСТ И ОБНОВЉИВИ ИЗВОРИ ЕНЕРГИЈЕ</v>
      </c>
      <c r="I69" s="146">
        <f>IFERROR(+VLOOKUP($G69,'šifarnik Pg-Pa'!$O$6:$Q$22,3,FALSE),"")</f>
        <v>17</v>
      </c>
      <c r="J69" s="254"/>
      <c r="K69" s="305" t="str">
        <f>IFERROR(+VLOOKUP(J69,'šifarnik Pg-Pa'!O$28:P$140,2,FALSE),"")</f>
        <v/>
      </c>
      <c r="L69" s="255" t="s">
        <v>1698</v>
      </c>
      <c r="M69" s="260" t="s">
        <v>1703</v>
      </c>
      <c r="N69" s="239">
        <v>7</v>
      </c>
      <c r="O69" s="195" t="s">
        <v>1704</v>
      </c>
      <c r="P69" s="261">
        <v>500000</v>
      </c>
      <c r="Q69" s="239">
        <v>0</v>
      </c>
      <c r="R69" s="76"/>
      <c r="T69" s="76"/>
      <c r="U69" s="76"/>
      <c r="V69" s="197"/>
      <c r="W69" s="203" t="s">
        <v>242</v>
      </c>
      <c r="X69" s="204">
        <v>450</v>
      </c>
      <c r="Y69" s="197"/>
      <c r="Z69" s="201" t="s">
        <v>531</v>
      </c>
      <c r="AA69" s="205">
        <v>216</v>
      </c>
      <c r="AB69" s="197">
        <f t="shared" si="1"/>
        <v>3</v>
      </c>
      <c r="AD69" s="9" t="s">
        <v>1450</v>
      </c>
      <c r="AE69" s="4">
        <v>91</v>
      </c>
      <c r="AF69" t="s">
        <v>1537</v>
      </c>
    </row>
    <row r="70" spans="1:32" ht="45">
      <c r="A70">
        <f>+IF(P70&gt;0,+MAX(A$8:A69)+1,0)</f>
        <v>63</v>
      </c>
      <c r="B70" s="240">
        <v>5</v>
      </c>
      <c r="C70" s="237" t="s">
        <v>1692</v>
      </c>
      <c r="D70" s="248">
        <v>1.02</v>
      </c>
      <c r="E70" s="237" t="s">
        <v>1686</v>
      </c>
      <c r="F70" s="236">
        <v>130</v>
      </c>
      <c r="G70" s="236" t="s">
        <v>426</v>
      </c>
      <c r="H70" s="306" t="str">
        <f>IFERROR(+VLOOKUP(G70,'šifarnik Pg-Pa'!O$6:Q$22,2,FALSE),"")</f>
        <v>ОПШТЕ УСЛУГЕ ЛОКАЛНЕ САМОУПРАВЕ</v>
      </c>
      <c r="I70" s="146">
        <f>IFERROR(+VLOOKUP($G70,'šifarnik Pg-Pa'!$O$6:$Q$22,3,FALSE),"")</f>
        <v>15</v>
      </c>
      <c r="J70" s="254" t="s">
        <v>479</v>
      </c>
      <c r="K70" s="305" t="str">
        <f>IFERROR(+VLOOKUP(J70,'šifarnik Pg-Pa'!O$28:P$140,2,FALSE),"")</f>
        <v xml:space="preserve">Функционисање локалне самоуправе и градских општина </v>
      </c>
      <c r="L70" s="245"/>
      <c r="M70" s="244"/>
      <c r="N70" s="239">
        <v>1</v>
      </c>
      <c r="O70" s="256">
        <v>411</v>
      </c>
      <c r="P70" s="251">
        <v>34906394</v>
      </c>
      <c r="Q70" s="239">
        <v>5093433</v>
      </c>
      <c r="R70" s="76"/>
      <c r="T70" s="76"/>
      <c r="U70" s="76"/>
      <c r="V70" s="197"/>
      <c r="W70" s="203" t="s">
        <v>243</v>
      </c>
      <c r="X70" s="204">
        <v>451</v>
      </c>
      <c r="Y70" s="197"/>
      <c r="Z70" s="201" t="s">
        <v>532</v>
      </c>
      <c r="AA70" s="205">
        <v>217</v>
      </c>
      <c r="AB70" s="197">
        <f t="shared" si="1"/>
        <v>3</v>
      </c>
      <c r="AD70" s="9" t="s">
        <v>1451</v>
      </c>
      <c r="AE70" s="4">
        <v>93</v>
      </c>
      <c r="AF70" t="s">
        <v>1537</v>
      </c>
    </row>
    <row r="71" spans="1:32" ht="45">
      <c r="A71">
        <f>+IF(P71&gt;0,+MAX(A$8:A70)+1,0)</f>
        <v>64</v>
      </c>
      <c r="B71" s="240">
        <v>5</v>
      </c>
      <c r="C71" s="237" t="s">
        <v>1692</v>
      </c>
      <c r="D71" s="248">
        <v>1.02</v>
      </c>
      <c r="E71" s="237" t="s">
        <v>1686</v>
      </c>
      <c r="F71" s="236">
        <v>130</v>
      </c>
      <c r="G71" s="236" t="s">
        <v>426</v>
      </c>
      <c r="H71" s="306" t="str">
        <f>IFERROR(+VLOOKUP(G71,'šifarnik Pg-Pa'!O$6:Q$22,2,FALSE),"")</f>
        <v>ОПШТЕ УСЛУГЕ ЛОКАЛНЕ САМОУПРАВЕ</v>
      </c>
      <c r="I71" s="146">
        <f>IFERROR(+VLOOKUP($G71,'šifarnik Pg-Pa'!$O$6:$Q$22,3,FALSE),"")</f>
        <v>15</v>
      </c>
      <c r="J71" s="254" t="s">
        <v>479</v>
      </c>
      <c r="K71" s="305" t="str">
        <f>IFERROR(+VLOOKUP(J71,'šifarnik Pg-Pa'!O$28:P$140,2,FALSE),"")</f>
        <v xml:space="preserve">Функционисање локалне самоуправе и градских општина </v>
      </c>
      <c r="L71" s="245"/>
      <c r="M71" s="244"/>
      <c r="N71" s="239">
        <v>1</v>
      </c>
      <c r="O71" s="256">
        <v>412</v>
      </c>
      <c r="P71" s="251">
        <v>6248245</v>
      </c>
      <c r="Q71" s="239">
        <v>873525</v>
      </c>
      <c r="R71" s="76"/>
      <c r="T71" s="76"/>
      <c r="U71" s="76"/>
      <c r="V71" s="197"/>
      <c r="W71" s="203" t="s">
        <v>244</v>
      </c>
      <c r="X71" s="204">
        <v>452</v>
      </c>
      <c r="Y71" s="197"/>
      <c r="Z71" s="201" t="s">
        <v>533</v>
      </c>
      <c r="AA71" s="205">
        <v>48</v>
      </c>
      <c r="AB71" s="197">
        <f t="shared" si="1"/>
        <v>3</v>
      </c>
      <c r="AD71" s="9" t="s">
        <v>1452</v>
      </c>
      <c r="AE71" s="4">
        <v>94</v>
      </c>
      <c r="AF71" t="s">
        <v>1537</v>
      </c>
    </row>
    <row r="72" spans="1:32" ht="45">
      <c r="A72">
        <f>+IF(P72&gt;0,+MAX(A$8:A71)+1,0)</f>
        <v>65</v>
      </c>
      <c r="B72" s="240">
        <v>5</v>
      </c>
      <c r="C72" s="237" t="s">
        <v>1692</v>
      </c>
      <c r="D72" s="248">
        <v>1.02</v>
      </c>
      <c r="E72" s="237" t="s">
        <v>1686</v>
      </c>
      <c r="F72" s="236">
        <v>130</v>
      </c>
      <c r="G72" s="236" t="s">
        <v>426</v>
      </c>
      <c r="H72" s="306" t="str">
        <f>IFERROR(+VLOOKUP(G72,'šifarnik Pg-Pa'!O$6:Q$22,2,FALSE),"")</f>
        <v>ОПШТЕ УСЛУГЕ ЛОКАЛНЕ САМОУПРАВЕ</v>
      </c>
      <c r="I72" s="146">
        <f>IFERROR(+VLOOKUP($G72,'šifarnik Pg-Pa'!$O$6:$Q$22,3,FALSE),"")</f>
        <v>15</v>
      </c>
      <c r="J72" s="254" t="s">
        <v>479</v>
      </c>
      <c r="K72" s="305" t="str">
        <f>IFERROR(+VLOOKUP(J72,'šifarnik Pg-Pa'!O$28:P$140,2,FALSE),"")</f>
        <v xml:space="preserve">Функционисање локалне самоуправе и градских општина </v>
      </c>
      <c r="L72" s="245"/>
      <c r="M72" s="244"/>
      <c r="N72" s="239">
        <v>1</v>
      </c>
      <c r="O72" s="256">
        <v>413</v>
      </c>
      <c r="P72" s="251">
        <v>50000</v>
      </c>
      <c r="Q72" s="239">
        <v>0</v>
      </c>
      <c r="R72" s="76"/>
      <c r="T72" s="76"/>
      <c r="U72" s="76"/>
      <c r="V72" s="197"/>
      <c r="W72" s="203" t="s">
        <v>245</v>
      </c>
      <c r="X72" s="204">
        <v>453</v>
      </c>
      <c r="Y72" s="197"/>
      <c r="Z72" s="201" t="s">
        <v>534</v>
      </c>
      <c r="AA72" s="205">
        <v>46</v>
      </c>
      <c r="AB72" s="197">
        <f t="shared" si="1"/>
        <v>3</v>
      </c>
      <c r="AD72" s="9" t="s">
        <v>1453</v>
      </c>
      <c r="AE72" s="4">
        <v>95</v>
      </c>
      <c r="AF72" t="s">
        <v>1537</v>
      </c>
    </row>
    <row r="73" spans="1:32" ht="45">
      <c r="A73">
        <f>+IF(P73&gt;0,+MAX(A$8:A72)+1,0)</f>
        <v>66</v>
      </c>
      <c r="B73" s="240">
        <v>5</v>
      </c>
      <c r="C73" s="237" t="s">
        <v>1692</v>
      </c>
      <c r="D73" s="248">
        <v>1.02</v>
      </c>
      <c r="E73" s="237" t="s">
        <v>1686</v>
      </c>
      <c r="F73" s="236">
        <v>130</v>
      </c>
      <c r="G73" s="236" t="s">
        <v>426</v>
      </c>
      <c r="H73" s="306" t="str">
        <f>IFERROR(+VLOOKUP(G73,'šifarnik Pg-Pa'!O$6:Q$22,2,FALSE),"")</f>
        <v>ОПШТЕ УСЛУГЕ ЛОКАЛНЕ САМОУПРАВЕ</v>
      </c>
      <c r="I73" s="146">
        <f>IFERROR(+VLOOKUP($G73,'šifarnik Pg-Pa'!$O$6:$Q$22,3,FALSE),"")</f>
        <v>15</v>
      </c>
      <c r="J73" s="254" t="s">
        <v>479</v>
      </c>
      <c r="K73" s="305" t="str">
        <f>IFERROR(+VLOOKUP(J73,'šifarnik Pg-Pa'!O$28:P$140,2,FALSE),"")</f>
        <v xml:space="preserve">Функционисање локалне самоуправе и градских општина </v>
      </c>
      <c r="L73" s="245"/>
      <c r="M73" s="244"/>
      <c r="N73" s="239">
        <v>1</v>
      </c>
      <c r="O73" s="256">
        <v>414</v>
      </c>
      <c r="P73" s="251">
        <v>993000</v>
      </c>
      <c r="Q73" s="239">
        <v>66193</v>
      </c>
      <c r="R73" s="76"/>
      <c r="T73" s="76"/>
      <c r="U73" s="76"/>
      <c r="V73" s="197"/>
      <c r="W73" s="203" t="s">
        <v>246</v>
      </c>
      <c r="X73" s="204">
        <v>454</v>
      </c>
      <c r="Y73" s="197"/>
      <c r="Z73" s="201" t="s">
        <v>535</v>
      </c>
      <c r="AA73" s="209">
        <v>531</v>
      </c>
      <c r="AB73" s="197">
        <f t="shared" ref="AB73:AB136" si="2">+LEN(O73)</f>
        <v>3</v>
      </c>
      <c r="AD73" s="9" t="s">
        <v>1454</v>
      </c>
      <c r="AE73" s="4">
        <v>97</v>
      </c>
      <c r="AF73" t="s">
        <v>1537</v>
      </c>
    </row>
    <row r="74" spans="1:32" ht="45">
      <c r="A74">
        <f>+IF(P74&gt;0,+MAX(A$8:A73)+1,0)</f>
        <v>67</v>
      </c>
      <c r="B74" s="240">
        <v>5</v>
      </c>
      <c r="C74" s="237" t="s">
        <v>1692</v>
      </c>
      <c r="D74" s="248">
        <v>1.02</v>
      </c>
      <c r="E74" s="237" t="s">
        <v>1686</v>
      </c>
      <c r="F74" s="236">
        <v>130</v>
      </c>
      <c r="G74" s="236" t="s">
        <v>426</v>
      </c>
      <c r="H74" s="306" t="str">
        <f>IFERROR(+VLOOKUP(G74,'šifarnik Pg-Pa'!O$6:Q$22,2,FALSE),"")</f>
        <v>ОПШТЕ УСЛУГЕ ЛОКАЛНЕ САМОУПРАВЕ</v>
      </c>
      <c r="I74" s="146">
        <f>IFERROR(+VLOOKUP($G74,'šifarnik Pg-Pa'!$O$6:$Q$22,3,FALSE),"")</f>
        <v>15</v>
      </c>
      <c r="J74" s="254" t="s">
        <v>479</v>
      </c>
      <c r="K74" s="305" t="str">
        <f>IFERROR(+VLOOKUP(J74,'šifarnik Pg-Pa'!O$28:P$140,2,FALSE),"")</f>
        <v xml:space="preserve">Функционисање локалне самоуправе и градских општина </v>
      </c>
      <c r="L74" s="245"/>
      <c r="M74" s="244"/>
      <c r="N74" s="239">
        <v>1</v>
      </c>
      <c r="O74" s="256">
        <v>415</v>
      </c>
      <c r="P74" s="251">
        <v>350000</v>
      </c>
      <c r="Q74" s="239">
        <v>14860</v>
      </c>
      <c r="R74" s="76"/>
      <c r="T74" s="76"/>
      <c r="U74" s="76"/>
      <c r="V74" s="197"/>
      <c r="W74" s="203" t="s">
        <v>247</v>
      </c>
      <c r="X74" s="204">
        <v>455</v>
      </c>
      <c r="Y74" s="197"/>
      <c r="Z74" s="206" t="s">
        <v>536</v>
      </c>
      <c r="AA74" s="205">
        <v>50</v>
      </c>
      <c r="AB74" s="197">
        <f t="shared" si="2"/>
        <v>3</v>
      </c>
      <c r="AD74" s="9" t="s">
        <v>1455</v>
      </c>
      <c r="AE74" s="4">
        <v>98</v>
      </c>
      <c r="AF74" t="s">
        <v>1537</v>
      </c>
    </row>
    <row r="75" spans="1:32" ht="45">
      <c r="A75">
        <f>+IF(P75&gt;0,+MAX(A$8:A74)+1,0)</f>
        <v>68</v>
      </c>
      <c r="B75" s="240">
        <v>5</v>
      </c>
      <c r="C75" s="237" t="s">
        <v>1692</v>
      </c>
      <c r="D75" s="248">
        <v>1.02</v>
      </c>
      <c r="E75" s="237" t="s">
        <v>1686</v>
      </c>
      <c r="F75" s="236">
        <v>130</v>
      </c>
      <c r="G75" s="236" t="s">
        <v>426</v>
      </c>
      <c r="H75" s="306" t="str">
        <f>IFERROR(+VLOOKUP(G75,'šifarnik Pg-Pa'!O$6:Q$22,2,FALSE),"")</f>
        <v>ОПШТЕ УСЛУГЕ ЛОКАЛНЕ САМОУПРАВЕ</v>
      </c>
      <c r="I75" s="146">
        <f>IFERROR(+VLOOKUP($G75,'šifarnik Pg-Pa'!$O$6:$Q$22,3,FALSE),"")</f>
        <v>15</v>
      </c>
      <c r="J75" s="254" t="s">
        <v>479</v>
      </c>
      <c r="K75" s="305" t="str">
        <f>IFERROR(+VLOOKUP(J75,'šifarnik Pg-Pa'!O$28:P$140,2,FALSE),"")</f>
        <v xml:space="preserve">Функционисање локалне самоуправе и градских општина </v>
      </c>
      <c r="L75" s="245"/>
      <c r="M75" s="244"/>
      <c r="N75" s="239">
        <v>1</v>
      </c>
      <c r="O75" s="256">
        <v>416</v>
      </c>
      <c r="P75" s="251">
        <v>967500</v>
      </c>
      <c r="Q75" s="239">
        <v>0</v>
      </c>
      <c r="R75" s="76"/>
      <c r="T75" s="76"/>
      <c r="U75" s="76"/>
      <c r="V75" s="197"/>
      <c r="W75" s="203" t="s">
        <v>248</v>
      </c>
      <c r="X75" s="204">
        <v>460</v>
      </c>
      <c r="Y75" s="197"/>
      <c r="Z75" s="197"/>
      <c r="AA75" s="205">
        <v>51</v>
      </c>
      <c r="AB75" s="197">
        <f t="shared" si="2"/>
        <v>3</v>
      </c>
      <c r="AD75" s="9" t="s">
        <v>1456</v>
      </c>
      <c r="AE75" s="4">
        <v>101</v>
      </c>
      <c r="AF75" t="s">
        <v>1537</v>
      </c>
    </row>
    <row r="76" spans="1:32" ht="45">
      <c r="A76">
        <f>+IF(P76&gt;0,+MAX(A$8:A75)+1,0)</f>
        <v>69</v>
      </c>
      <c r="B76" s="240">
        <v>5</v>
      </c>
      <c r="C76" s="237" t="s">
        <v>1692</v>
      </c>
      <c r="D76" s="248">
        <v>1.02</v>
      </c>
      <c r="E76" s="237" t="s">
        <v>1686</v>
      </c>
      <c r="F76" s="236">
        <v>130</v>
      </c>
      <c r="G76" s="236" t="s">
        <v>426</v>
      </c>
      <c r="H76" s="306" t="str">
        <f>IFERROR(+VLOOKUP(G76,'šifarnik Pg-Pa'!O$6:Q$22,2,FALSE),"")</f>
        <v>ОПШТЕ УСЛУГЕ ЛОКАЛНЕ САМОУПРАВЕ</v>
      </c>
      <c r="I76" s="146">
        <f>IFERROR(+VLOOKUP($G76,'šifarnik Pg-Pa'!$O$6:$Q$22,3,FALSE),"")</f>
        <v>15</v>
      </c>
      <c r="J76" s="254" t="s">
        <v>479</v>
      </c>
      <c r="K76" s="305" t="str">
        <f>IFERROR(+VLOOKUP(J76,'šifarnik Pg-Pa'!O$28:P$140,2,FALSE),"")</f>
        <v xml:space="preserve">Функционисање локалне самоуправе и градских општина </v>
      </c>
      <c r="L76" s="245"/>
      <c r="M76" s="244"/>
      <c r="N76" s="239">
        <v>1</v>
      </c>
      <c r="O76" s="256">
        <v>421</v>
      </c>
      <c r="P76" s="251">
        <v>7125100</v>
      </c>
      <c r="Q76" s="239">
        <v>771927</v>
      </c>
      <c r="R76" s="76"/>
      <c r="T76" s="76"/>
      <c r="U76" s="76"/>
      <c r="V76" s="197"/>
      <c r="W76" s="203" t="s">
        <v>249</v>
      </c>
      <c r="X76" s="204">
        <v>470</v>
      </c>
      <c r="Y76" s="197"/>
      <c r="Z76" s="197" t="s">
        <v>1550</v>
      </c>
      <c r="AA76" s="205">
        <v>52</v>
      </c>
      <c r="AB76" s="197">
        <f t="shared" si="2"/>
        <v>3</v>
      </c>
      <c r="AD76" s="9" t="s">
        <v>1457</v>
      </c>
      <c r="AE76" s="4">
        <v>102</v>
      </c>
      <c r="AF76" t="s">
        <v>1537</v>
      </c>
    </row>
    <row r="77" spans="1:32" ht="45">
      <c r="A77">
        <f>+IF(P77&gt;0,+MAX(A$8:A76)+1,0)</f>
        <v>70</v>
      </c>
      <c r="B77" s="240">
        <v>5</v>
      </c>
      <c r="C77" s="237" t="s">
        <v>1692</v>
      </c>
      <c r="D77" s="248">
        <v>1.02</v>
      </c>
      <c r="E77" s="237" t="s">
        <v>1686</v>
      </c>
      <c r="F77" s="236">
        <v>130</v>
      </c>
      <c r="G77" s="236" t="s">
        <v>426</v>
      </c>
      <c r="H77" s="306" t="str">
        <f>IFERROR(+VLOOKUP(G77,'šifarnik Pg-Pa'!O$6:Q$22,2,FALSE),"")</f>
        <v>ОПШТЕ УСЛУГЕ ЛОКАЛНЕ САМОУПРАВЕ</v>
      </c>
      <c r="I77" s="146">
        <f>IFERROR(+VLOOKUP($G77,'šifarnik Pg-Pa'!$O$6:$Q$22,3,FALSE),"")</f>
        <v>15</v>
      </c>
      <c r="J77" s="254" t="s">
        <v>479</v>
      </c>
      <c r="K77" s="305" t="str">
        <f>IFERROR(+VLOOKUP(J77,'šifarnik Pg-Pa'!O$28:P$140,2,FALSE),"")</f>
        <v xml:space="preserve">Функционисање локалне самоуправе и градских општина </v>
      </c>
      <c r="L77" s="245"/>
      <c r="M77" s="244"/>
      <c r="N77" s="239">
        <v>1</v>
      </c>
      <c r="O77" s="256">
        <v>422</v>
      </c>
      <c r="P77" s="252">
        <v>557500</v>
      </c>
      <c r="Q77" s="239">
        <v>39600</v>
      </c>
      <c r="R77" s="76"/>
      <c r="T77" s="76"/>
      <c r="U77" s="76"/>
      <c r="V77" s="197"/>
      <c r="W77" s="203" t="s">
        <v>250</v>
      </c>
      <c r="X77" s="204">
        <v>471</v>
      </c>
      <c r="Y77" s="197"/>
      <c r="Z77" s="197" t="s">
        <v>1551</v>
      </c>
      <c r="AA77" s="205">
        <v>218</v>
      </c>
      <c r="AB77" s="197">
        <f t="shared" si="2"/>
        <v>3</v>
      </c>
      <c r="AD77" s="9" t="s">
        <v>1458</v>
      </c>
      <c r="AE77" s="4">
        <v>103</v>
      </c>
      <c r="AF77" t="s">
        <v>1537</v>
      </c>
    </row>
    <row r="78" spans="1:32" ht="45">
      <c r="A78">
        <f>+IF(P78&gt;0,+MAX(A$8:A77)+1,0)</f>
        <v>71</v>
      </c>
      <c r="B78" s="240">
        <v>5</v>
      </c>
      <c r="C78" s="237" t="s">
        <v>1692</v>
      </c>
      <c r="D78" s="248">
        <v>1.02</v>
      </c>
      <c r="E78" s="237" t="s">
        <v>1686</v>
      </c>
      <c r="F78" s="236">
        <v>130</v>
      </c>
      <c r="G78" s="236" t="s">
        <v>426</v>
      </c>
      <c r="H78" s="306" t="str">
        <f>IFERROR(+VLOOKUP(G78,'šifarnik Pg-Pa'!O$6:Q$22,2,FALSE),"")</f>
        <v>ОПШТЕ УСЛУГЕ ЛОКАЛНЕ САМОУПРАВЕ</v>
      </c>
      <c r="I78" s="146">
        <f>IFERROR(+VLOOKUP($G78,'šifarnik Pg-Pa'!$O$6:$Q$22,3,FALSE),"")</f>
        <v>15</v>
      </c>
      <c r="J78" s="254" t="s">
        <v>479</v>
      </c>
      <c r="K78" s="305" t="str">
        <f>IFERROR(+VLOOKUP(J78,'šifarnik Pg-Pa'!O$28:P$140,2,FALSE),"")</f>
        <v xml:space="preserve">Функционисање локалне самоуправе и градских општина </v>
      </c>
      <c r="L78" s="245"/>
      <c r="M78" s="244"/>
      <c r="N78" s="239">
        <v>1</v>
      </c>
      <c r="O78" s="256">
        <v>423</v>
      </c>
      <c r="P78" s="251">
        <v>14561550</v>
      </c>
      <c r="Q78" s="239">
        <v>2283837</v>
      </c>
      <c r="R78" s="76"/>
      <c r="T78" s="76"/>
      <c r="U78" s="76"/>
      <c r="V78" s="197"/>
      <c r="W78" s="203" t="s">
        <v>251</v>
      </c>
      <c r="X78" s="204">
        <v>472</v>
      </c>
      <c r="Y78" s="197"/>
      <c r="Z78" s="197" t="s">
        <v>1552</v>
      </c>
      <c r="AA78" s="205">
        <v>54</v>
      </c>
      <c r="AB78" s="197">
        <f t="shared" si="2"/>
        <v>3</v>
      </c>
      <c r="AD78" s="9" t="s">
        <v>1459</v>
      </c>
      <c r="AE78" s="4">
        <v>104</v>
      </c>
      <c r="AF78" t="s">
        <v>1537</v>
      </c>
    </row>
    <row r="79" spans="1:32" ht="45">
      <c r="A79">
        <f>+IF(P79&gt;0,+MAX(A$8:A78)+1,0)</f>
        <v>72</v>
      </c>
      <c r="B79" s="240">
        <v>5</v>
      </c>
      <c r="C79" s="237" t="s">
        <v>1692</v>
      </c>
      <c r="D79" s="248">
        <v>1.02</v>
      </c>
      <c r="E79" s="237" t="s">
        <v>1686</v>
      </c>
      <c r="F79" s="236">
        <v>130</v>
      </c>
      <c r="G79" s="236" t="s">
        <v>426</v>
      </c>
      <c r="H79" s="306" t="str">
        <f>IFERROR(+VLOOKUP(G79,'šifarnik Pg-Pa'!O$6:Q$22,2,FALSE),"")</f>
        <v>ОПШТЕ УСЛУГЕ ЛОКАЛНЕ САМОУПРАВЕ</v>
      </c>
      <c r="I79" s="146">
        <f>IFERROR(+VLOOKUP($G79,'šifarnik Pg-Pa'!$O$6:$Q$22,3,FALSE),"")</f>
        <v>15</v>
      </c>
      <c r="J79" s="254" t="s">
        <v>479</v>
      </c>
      <c r="K79" s="305" t="str">
        <f>IFERROR(+VLOOKUP(J79,'šifarnik Pg-Pa'!O$28:P$140,2,FALSE),"")</f>
        <v xml:space="preserve">Функционисање локалне самоуправе и градских општина </v>
      </c>
      <c r="L79" s="245"/>
      <c r="M79" s="244"/>
      <c r="N79" s="239">
        <v>1</v>
      </c>
      <c r="O79" s="263">
        <v>424</v>
      </c>
      <c r="P79" s="262">
        <v>2780000</v>
      </c>
      <c r="Q79" s="239">
        <v>98044</v>
      </c>
      <c r="R79" s="76"/>
      <c r="T79" s="76"/>
      <c r="U79" s="76"/>
      <c r="V79" s="197"/>
      <c r="W79" s="203" t="s">
        <v>252</v>
      </c>
      <c r="X79" s="204">
        <v>473</v>
      </c>
      <c r="Y79" s="197"/>
      <c r="Z79" s="197" t="s">
        <v>1553</v>
      </c>
      <c r="AA79" s="205">
        <v>53</v>
      </c>
      <c r="AB79" s="197">
        <f t="shared" si="2"/>
        <v>3</v>
      </c>
      <c r="AD79" s="9" t="s">
        <v>1460</v>
      </c>
      <c r="AE79" s="4">
        <v>105</v>
      </c>
      <c r="AF79" t="s">
        <v>1537</v>
      </c>
    </row>
    <row r="80" spans="1:32" ht="45">
      <c r="A80">
        <f>+IF(P80&gt;0,+MAX(A$8:A79)+1,0)</f>
        <v>73</v>
      </c>
      <c r="B80" s="240">
        <v>5</v>
      </c>
      <c r="C80" s="237" t="s">
        <v>1692</v>
      </c>
      <c r="D80" s="248">
        <v>1.02</v>
      </c>
      <c r="E80" s="237" t="s">
        <v>1686</v>
      </c>
      <c r="F80" s="236">
        <v>130</v>
      </c>
      <c r="G80" s="236" t="s">
        <v>426</v>
      </c>
      <c r="H80" s="306" t="str">
        <f>IFERROR(+VLOOKUP(G80,'šifarnik Pg-Pa'!O$6:Q$22,2,FALSE),"")</f>
        <v>ОПШТЕ УСЛУГЕ ЛОКАЛНЕ САМОУПРАВЕ</v>
      </c>
      <c r="I80" s="146">
        <f>IFERROR(+VLOOKUP($G80,'šifarnik Pg-Pa'!$O$6:$Q$22,3,FALSE),"")</f>
        <v>15</v>
      </c>
      <c r="J80" s="254" t="s">
        <v>479</v>
      </c>
      <c r="K80" s="305" t="str">
        <f>IFERROR(+VLOOKUP(J80,'šifarnik Pg-Pa'!O$28:P$140,2,FALSE),"")</f>
        <v xml:space="preserve">Функционисање локалне самоуправе и градских општина </v>
      </c>
      <c r="L80" s="245"/>
      <c r="M80" s="244"/>
      <c r="N80" s="239">
        <v>1</v>
      </c>
      <c r="O80" s="256">
        <v>425</v>
      </c>
      <c r="P80" s="251">
        <v>1182500</v>
      </c>
      <c r="Q80" s="239">
        <v>71260</v>
      </c>
      <c r="R80" s="76"/>
      <c r="T80" s="76"/>
      <c r="U80" s="76"/>
      <c r="V80" s="197"/>
      <c r="W80" s="203" t="s">
        <v>253</v>
      </c>
      <c r="X80" s="204">
        <v>474</v>
      </c>
      <c r="Y80" s="197"/>
      <c r="Z80" s="197" t="s">
        <v>1554</v>
      </c>
      <c r="AA80" s="205">
        <v>55</v>
      </c>
      <c r="AB80" s="197">
        <f t="shared" si="2"/>
        <v>3</v>
      </c>
      <c r="AD80" s="9" t="s">
        <v>1461</v>
      </c>
      <c r="AE80" s="4">
        <v>108</v>
      </c>
      <c r="AF80" t="s">
        <v>1537</v>
      </c>
    </row>
    <row r="81" spans="1:32" ht="45">
      <c r="A81">
        <f>+IF(P81&gt;0,+MAX(A$8:A80)+1,0)</f>
        <v>74</v>
      </c>
      <c r="B81" s="240">
        <v>5</v>
      </c>
      <c r="C81" s="237" t="s">
        <v>1692</v>
      </c>
      <c r="D81" s="248">
        <v>1.02</v>
      </c>
      <c r="E81" s="237" t="s">
        <v>1686</v>
      </c>
      <c r="F81" s="236">
        <v>130</v>
      </c>
      <c r="G81" s="236" t="s">
        <v>426</v>
      </c>
      <c r="H81" s="306" t="str">
        <f>IFERROR(+VLOOKUP(G81,'šifarnik Pg-Pa'!O$6:Q$22,2,FALSE),"")</f>
        <v>ОПШТЕ УСЛУГЕ ЛОКАЛНЕ САМОУПРАВЕ</v>
      </c>
      <c r="I81" s="146">
        <f>IFERROR(+VLOOKUP($G81,'šifarnik Pg-Pa'!$O$6:$Q$22,3,FALSE),"")</f>
        <v>15</v>
      </c>
      <c r="J81" s="254" t="s">
        <v>479</v>
      </c>
      <c r="K81" s="305" t="str">
        <f>IFERROR(+VLOOKUP(J81,'šifarnik Pg-Pa'!O$28:P$140,2,FALSE),"")</f>
        <v xml:space="preserve">Функционисање локалне самоуправе и градских општина </v>
      </c>
      <c r="L81" s="245"/>
      <c r="M81" s="244"/>
      <c r="N81" s="239">
        <v>1</v>
      </c>
      <c r="O81" s="256">
        <v>426</v>
      </c>
      <c r="P81" s="251">
        <v>3000000</v>
      </c>
      <c r="Q81" s="239">
        <v>245401</v>
      </c>
      <c r="R81" s="76"/>
      <c r="T81" s="76"/>
      <c r="U81" s="76"/>
      <c r="V81" s="197"/>
      <c r="W81" s="203" t="s">
        <v>254</v>
      </c>
      <c r="X81" s="204">
        <v>480</v>
      </c>
      <c r="Y81" s="197"/>
      <c r="Z81" s="197" t="s">
        <v>1555</v>
      </c>
      <c r="AA81" s="205">
        <v>121</v>
      </c>
      <c r="AB81" s="197">
        <f t="shared" si="2"/>
        <v>3</v>
      </c>
      <c r="AD81" s="9" t="s">
        <v>1462</v>
      </c>
      <c r="AE81" s="4">
        <v>109</v>
      </c>
      <c r="AF81" t="s">
        <v>1537</v>
      </c>
    </row>
    <row r="82" spans="1:32" ht="45">
      <c r="A82">
        <f>+IF(P82&gt;0,+MAX(A$8:A81)+1,0)</f>
        <v>75</v>
      </c>
      <c r="B82" s="240">
        <v>5</v>
      </c>
      <c r="C82" s="237" t="s">
        <v>1692</v>
      </c>
      <c r="D82" s="248">
        <v>1.02</v>
      </c>
      <c r="E82" s="237" t="s">
        <v>1686</v>
      </c>
      <c r="F82" s="236">
        <v>130</v>
      </c>
      <c r="G82" s="236" t="s">
        <v>426</v>
      </c>
      <c r="H82" s="306" t="str">
        <f>IFERROR(+VLOOKUP(G82,'šifarnik Pg-Pa'!O$6:Q$22,2,FALSE),"")</f>
        <v>ОПШТЕ УСЛУГЕ ЛОКАЛНЕ САМОУПРАВЕ</v>
      </c>
      <c r="I82" s="146">
        <f>IFERROR(+VLOOKUP($G82,'šifarnik Pg-Pa'!$O$6:$Q$22,3,FALSE),"")</f>
        <v>15</v>
      </c>
      <c r="J82" s="254" t="s">
        <v>479</v>
      </c>
      <c r="K82" s="305" t="str">
        <f>IFERROR(+VLOOKUP(J82,'šifarnik Pg-Pa'!O$28:P$140,2,FALSE),"")</f>
        <v xml:space="preserve">Функционисање локалне самоуправе и градских општина </v>
      </c>
      <c r="L82" s="245"/>
      <c r="M82" s="244"/>
      <c r="N82" s="239">
        <v>1</v>
      </c>
      <c r="O82" s="256">
        <v>465</v>
      </c>
      <c r="P82" s="251">
        <v>4432737</v>
      </c>
      <c r="Q82" s="239">
        <v>608422</v>
      </c>
      <c r="R82" s="76"/>
      <c r="T82" s="76"/>
      <c r="U82" s="76"/>
      <c r="V82" s="197"/>
      <c r="W82" s="203" t="s">
        <v>255</v>
      </c>
      <c r="X82" s="204">
        <v>481</v>
      </c>
      <c r="Y82" s="197"/>
      <c r="Z82" s="197" t="s">
        <v>1556</v>
      </c>
      <c r="AA82" s="205">
        <v>57</v>
      </c>
      <c r="AB82" s="197">
        <f t="shared" si="2"/>
        <v>3</v>
      </c>
      <c r="AD82" s="9" t="s">
        <v>1463</v>
      </c>
      <c r="AE82" s="4">
        <v>110</v>
      </c>
      <c r="AF82" t="s">
        <v>1537</v>
      </c>
    </row>
    <row r="83" spans="1:32" ht="45">
      <c r="A83">
        <f>+IF(P83&gt;0,+MAX(A$8:A82)+1,0)</f>
        <v>76</v>
      </c>
      <c r="B83" s="240">
        <v>5</v>
      </c>
      <c r="C83" s="237" t="s">
        <v>1692</v>
      </c>
      <c r="D83" s="248">
        <v>1.02</v>
      </c>
      <c r="E83" s="237" t="s">
        <v>1686</v>
      </c>
      <c r="F83" s="236">
        <v>130</v>
      </c>
      <c r="G83" s="236" t="s">
        <v>426</v>
      </c>
      <c r="H83" s="306" t="str">
        <f>IFERROR(+VLOOKUP(G83,'šifarnik Pg-Pa'!O$6:Q$22,2,FALSE),"")</f>
        <v>ОПШТЕ УСЛУГЕ ЛОКАЛНЕ САМОУПРАВЕ</v>
      </c>
      <c r="I83" s="146">
        <f>IFERROR(+VLOOKUP($G83,'šifarnik Pg-Pa'!$O$6:$Q$22,3,FALSE),"")</f>
        <v>15</v>
      </c>
      <c r="J83" s="254" t="s">
        <v>479</v>
      </c>
      <c r="K83" s="305" t="str">
        <f>IFERROR(+VLOOKUP(J83,'šifarnik Pg-Pa'!O$28:P$140,2,FALSE),"")</f>
        <v xml:space="preserve">Функционисање локалне самоуправе и градских општина </v>
      </c>
      <c r="L83" s="245"/>
      <c r="M83" s="244"/>
      <c r="N83" s="239">
        <v>1</v>
      </c>
      <c r="O83" s="256">
        <v>482</v>
      </c>
      <c r="P83" s="251">
        <v>1500000</v>
      </c>
      <c r="Q83" s="239">
        <v>9984</v>
      </c>
      <c r="R83" s="76"/>
      <c r="T83" s="76"/>
      <c r="U83" s="76"/>
      <c r="V83" s="197"/>
      <c r="W83" s="203" t="s">
        <v>256</v>
      </c>
      <c r="X83" s="204">
        <v>482</v>
      </c>
      <c r="Y83" s="197"/>
      <c r="Z83" s="197" t="s">
        <v>1557</v>
      </c>
      <c r="AA83" s="205">
        <v>58</v>
      </c>
      <c r="AB83" s="197">
        <f t="shared" si="2"/>
        <v>3</v>
      </c>
      <c r="AD83" s="9" t="s">
        <v>1464</v>
      </c>
      <c r="AE83" s="4">
        <v>111</v>
      </c>
      <c r="AF83" t="s">
        <v>1537</v>
      </c>
    </row>
    <row r="84" spans="1:32" ht="45">
      <c r="A84">
        <f>+IF(P84&gt;0,+MAX(A$8:A83)+1,0)</f>
        <v>77</v>
      </c>
      <c r="B84" s="240">
        <v>5</v>
      </c>
      <c r="C84" s="237" t="s">
        <v>1692</v>
      </c>
      <c r="D84" s="248">
        <v>1.02</v>
      </c>
      <c r="E84" s="237" t="s">
        <v>1686</v>
      </c>
      <c r="F84" s="236">
        <v>130</v>
      </c>
      <c r="G84" s="236" t="s">
        <v>426</v>
      </c>
      <c r="H84" s="306" t="str">
        <f>IFERROR(+VLOOKUP(G84,'šifarnik Pg-Pa'!O$6:Q$22,2,FALSE),"")</f>
        <v>ОПШТЕ УСЛУГЕ ЛОКАЛНЕ САМОУПРАВЕ</v>
      </c>
      <c r="I84" s="146">
        <f>IFERROR(+VLOOKUP($G84,'šifarnik Pg-Pa'!$O$6:$Q$22,3,FALSE),"")</f>
        <v>15</v>
      </c>
      <c r="J84" s="254" t="s">
        <v>479</v>
      </c>
      <c r="K84" s="305" t="str">
        <f>IFERROR(+VLOOKUP(J84,'šifarnik Pg-Pa'!O$28:P$140,2,FALSE),"")</f>
        <v xml:space="preserve">Функционисање локалне самоуправе и градских општина </v>
      </c>
      <c r="L84" s="245"/>
      <c r="M84" s="244"/>
      <c r="N84" s="239">
        <v>1</v>
      </c>
      <c r="O84" s="256">
        <v>483</v>
      </c>
      <c r="P84" s="251">
        <v>700000</v>
      </c>
      <c r="Q84" s="239">
        <v>20521</v>
      </c>
      <c r="R84" s="76"/>
      <c r="T84" s="76"/>
      <c r="U84" s="76"/>
      <c r="V84" s="197"/>
      <c r="W84" s="203" t="s">
        <v>257</v>
      </c>
      <c r="X84" s="204">
        <v>483</v>
      </c>
      <c r="Y84" s="197"/>
      <c r="Z84" s="197" t="s">
        <v>1558</v>
      </c>
      <c r="AA84" s="205">
        <v>59</v>
      </c>
      <c r="AB84" s="197">
        <f t="shared" si="2"/>
        <v>3</v>
      </c>
      <c r="AD84" s="9" t="s">
        <v>1465</v>
      </c>
      <c r="AE84" s="4">
        <v>112</v>
      </c>
      <c r="AF84" t="s">
        <v>1537</v>
      </c>
    </row>
    <row r="85" spans="1:32" ht="45">
      <c r="A85">
        <f>+IF(P85&gt;0,+MAX(A$8:A84)+1,0)</f>
        <v>78</v>
      </c>
      <c r="B85" s="240">
        <v>5</v>
      </c>
      <c r="C85" s="237" t="s">
        <v>1692</v>
      </c>
      <c r="D85" s="248">
        <v>1.02</v>
      </c>
      <c r="E85" s="237" t="s">
        <v>1686</v>
      </c>
      <c r="F85" s="236">
        <v>130</v>
      </c>
      <c r="G85" s="236" t="s">
        <v>426</v>
      </c>
      <c r="H85" s="306" t="str">
        <f>IFERROR(+VLOOKUP(G85,'šifarnik Pg-Pa'!O$6:Q$22,2,FALSE),"")</f>
        <v>ОПШТЕ УСЛУГЕ ЛОКАЛНЕ САМОУПРАВЕ</v>
      </c>
      <c r="I85" s="146">
        <f>IFERROR(+VLOOKUP($G85,'šifarnik Pg-Pa'!$O$6:$Q$22,3,FALSE),"")</f>
        <v>15</v>
      </c>
      <c r="J85" s="254" t="s">
        <v>479</v>
      </c>
      <c r="K85" s="305" t="str">
        <f>IFERROR(+VLOOKUP(J85,'šifarnik Pg-Pa'!O$28:P$140,2,FALSE),"")</f>
        <v xml:space="preserve">Функционисање локалне самоуправе и градских општина </v>
      </c>
      <c r="L85" s="245"/>
      <c r="M85" s="244"/>
      <c r="N85" s="239">
        <v>13</v>
      </c>
      <c r="O85" s="256">
        <v>484</v>
      </c>
      <c r="P85" s="264">
        <v>4056159</v>
      </c>
      <c r="Q85" s="239">
        <v>0</v>
      </c>
      <c r="R85" s="76"/>
      <c r="T85" s="76"/>
      <c r="U85" s="76"/>
      <c r="V85" s="197"/>
      <c r="W85" s="203" t="s">
        <v>258</v>
      </c>
      <c r="X85" s="204">
        <v>484</v>
      </c>
      <c r="Y85" s="197"/>
      <c r="Z85" s="197" t="s">
        <v>1559</v>
      </c>
      <c r="AA85" s="205">
        <v>60</v>
      </c>
      <c r="AB85" s="197">
        <f t="shared" si="2"/>
        <v>3</v>
      </c>
      <c r="AD85" s="9" t="s">
        <v>1466</v>
      </c>
      <c r="AE85" s="4">
        <v>113</v>
      </c>
      <c r="AF85" t="s">
        <v>1537</v>
      </c>
    </row>
    <row r="86" spans="1:32" ht="45">
      <c r="A86">
        <f>+IF(P86&gt;0,+MAX(A$8:A85)+1,0)</f>
        <v>79</v>
      </c>
      <c r="B86" s="240">
        <v>5</v>
      </c>
      <c r="C86" s="237" t="s">
        <v>1692</v>
      </c>
      <c r="D86" s="248">
        <v>1.02</v>
      </c>
      <c r="E86" s="237" t="s">
        <v>1686</v>
      </c>
      <c r="F86" s="236">
        <v>130</v>
      </c>
      <c r="G86" s="236" t="s">
        <v>426</v>
      </c>
      <c r="H86" s="306" t="str">
        <f>IFERROR(+VLOOKUP(G86,'šifarnik Pg-Pa'!O$6:Q$22,2,FALSE),"")</f>
        <v>ОПШТЕ УСЛУГЕ ЛОКАЛНЕ САМОУПРАВЕ</v>
      </c>
      <c r="I86" s="146">
        <f>IFERROR(+VLOOKUP($G86,'šifarnik Pg-Pa'!$O$6:$Q$22,3,FALSE),"")</f>
        <v>15</v>
      </c>
      <c r="J86" s="254" t="s">
        <v>479</v>
      </c>
      <c r="K86" s="305" t="str">
        <f>IFERROR(+VLOOKUP(J86,'šifarnik Pg-Pa'!O$28:P$140,2,FALSE),"")</f>
        <v xml:space="preserve">Функционисање локалне самоуправе и градских општина </v>
      </c>
      <c r="L86" s="245"/>
      <c r="M86" s="244"/>
      <c r="N86" s="239">
        <v>1</v>
      </c>
      <c r="O86" s="256">
        <v>511</v>
      </c>
      <c r="P86" s="251">
        <v>31000</v>
      </c>
      <c r="Q86" s="239">
        <v>0</v>
      </c>
      <c r="R86" s="76"/>
      <c r="T86" s="76"/>
      <c r="U86" s="76"/>
      <c r="V86" s="197"/>
      <c r="W86" s="203" t="s">
        <v>259</v>
      </c>
      <c r="X86" s="204">
        <v>485</v>
      </c>
      <c r="Y86" s="197"/>
      <c r="Z86" s="197"/>
      <c r="AA86" s="205">
        <v>61</v>
      </c>
      <c r="AB86" s="197">
        <f t="shared" si="2"/>
        <v>3</v>
      </c>
      <c r="AD86" s="9" t="s">
        <v>1467</v>
      </c>
      <c r="AE86" s="4">
        <v>115</v>
      </c>
      <c r="AF86" t="s">
        <v>1537</v>
      </c>
    </row>
    <row r="87" spans="1:32" ht="45">
      <c r="A87">
        <f>+IF(P87&gt;0,+MAX(A$8:A86)+1,0)</f>
        <v>80</v>
      </c>
      <c r="B87" s="240">
        <v>5</v>
      </c>
      <c r="C87" s="237" t="s">
        <v>1692</v>
      </c>
      <c r="D87" s="248">
        <v>1.02</v>
      </c>
      <c r="E87" s="237" t="s">
        <v>1686</v>
      </c>
      <c r="F87" s="236">
        <v>130</v>
      </c>
      <c r="G87" s="236" t="s">
        <v>426</v>
      </c>
      <c r="H87" s="306" t="str">
        <f>IFERROR(+VLOOKUP(G87,'šifarnik Pg-Pa'!O$6:Q$22,2,FALSE),"")</f>
        <v>ОПШТЕ УСЛУГЕ ЛОКАЛНЕ САМОУПРАВЕ</v>
      </c>
      <c r="I87" s="146">
        <f>IFERROR(+VLOOKUP($G87,'šifarnik Pg-Pa'!$O$6:$Q$22,3,FALSE),"")</f>
        <v>15</v>
      </c>
      <c r="J87" s="254" t="s">
        <v>479</v>
      </c>
      <c r="K87" s="305" t="str">
        <f>IFERROR(+VLOOKUP(J87,'šifarnik Pg-Pa'!O$28:P$140,2,FALSE),"")</f>
        <v xml:space="preserve">Функционисање локалне самоуправе и градских општина </v>
      </c>
      <c r="L87" s="245"/>
      <c r="M87" s="244"/>
      <c r="N87" s="239">
        <v>1</v>
      </c>
      <c r="O87" s="256">
        <v>512</v>
      </c>
      <c r="P87" s="251">
        <v>2150750</v>
      </c>
      <c r="Q87" s="239">
        <v>0</v>
      </c>
      <c r="R87" s="76"/>
      <c r="T87" s="76"/>
      <c r="U87" s="76"/>
      <c r="V87" s="197"/>
      <c r="W87" s="203" t="s">
        <v>260</v>
      </c>
      <c r="X87" s="204">
        <v>486</v>
      </c>
      <c r="Y87" s="197"/>
      <c r="Z87" s="231" t="s">
        <v>1659</v>
      </c>
      <c r="AA87" s="205">
        <v>62</v>
      </c>
      <c r="AB87" s="197">
        <f t="shared" si="2"/>
        <v>3</v>
      </c>
      <c r="AD87" s="9" t="s">
        <v>1468</v>
      </c>
      <c r="AE87" s="4">
        <v>117</v>
      </c>
      <c r="AF87" t="s">
        <v>1537</v>
      </c>
    </row>
    <row r="88" spans="1:32" ht="45">
      <c r="A88">
        <f>+IF(P88&gt;0,+MAX(A$8:A87)+1,0)</f>
        <v>81</v>
      </c>
      <c r="B88" s="240">
        <v>5</v>
      </c>
      <c r="C88" s="237" t="s">
        <v>1692</v>
      </c>
      <c r="D88" s="248">
        <v>1.02</v>
      </c>
      <c r="E88" s="237" t="s">
        <v>1686</v>
      </c>
      <c r="F88" s="236">
        <v>160</v>
      </c>
      <c r="G88" s="236" t="s">
        <v>426</v>
      </c>
      <c r="H88" s="306" t="str">
        <f>IFERROR(+VLOOKUP(G88,'šifarnik Pg-Pa'!O$6:Q$22,2,FALSE),"")</f>
        <v>ОПШТЕ УСЛУГЕ ЛОКАЛНЕ САМОУПРАВЕ</v>
      </c>
      <c r="I88" s="146">
        <f>IFERROR(+VLOOKUP($G88,'šifarnik Pg-Pa'!$O$6:$Q$22,3,FALSE),"")</f>
        <v>15</v>
      </c>
      <c r="J88" s="254" t="s">
        <v>485</v>
      </c>
      <c r="K88" s="305" t="str">
        <f>IFERROR(+VLOOKUP(J88,'šifarnik Pg-Pa'!O$28:P$140,2,FALSE),"")</f>
        <v>Функционисање националних савета националних мањина</v>
      </c>
      <c r="L88" s="245"/>
      <c r="M88" s="244"/>
      <c r="N88" s="239">
        <v>1</v>
      </c>
      <c r="O88" s="249" t="s">
        <v>1706</v>
      </c>
      <c r="P88" s="251">
        <v>8473134</v>
      </c>
      <c r="Q88" s="239">
        <v>1171905</v>
      </c>
      <c r="R88" s="76"/>
      <c r="T88" s="76"/>
      <c r="U88" s="76"/>
      <c r="V88" s="197"/>
      <c r="W88" s="203" t="s">
        <v>261</v>
      </c>
      <c r="X88" s="204">
        <v>487</v>
      </c>
      <c r="Y88" s="197"/>
      <c r="Z88" s="197"/>
      <c r="AA88" s="205">
        <v>63</v>
      </c>
      <c r="AB88" s="197">
        <f t="shared" si="2"/>
        <v>3</v>
      </c>
      <c r="AD88" s="9" t="s">
        <v>1469</v>
      </c>
      <c r="AE88" s="4">
        <v>118</v>
      </c>
      <c r="AF88" t="s">
        <v>1537</v>
      </c>
    </row>
    <row r="89" spans="1:32" ht="45">
      <c r="A89">
        <f>+IF(P89&gt;0,+MAX(A$8:A88)+1,0)</f>
        <v>82</v>
      </c>
      <c r="B89" s="240">
        <v>5</v>
      </c>
      <c r="C89" s="237" t="s">
        <v>1692</v>
      </c>
      <c r="D89" s="248">
        <v>1.02</v>
      </c>
      <c r="E89" s="237" t="s">
        <v>1686</v>
      </c>
      <c r="F89" s="236">
        <v>130</v>
      </c>
      <c r="G89" s="236" t="s">
        <v>426</v>
      </c>
      <c r="H89" s="306" t="str">
        <f>IFERROR(+VLOOKUP(G89,'šifarnik Pg-Pa'!O$6:Q$22,2,FALSE),"")</f>
        <v>ОПШТЕ УСЛУГЕ ЛОКАЛНЕ САМОУПРАВЕ</v>
      </c>
      <c r="I89" s="146">
        <f>IFERROR(+VLOOKUP($G89,'šifarnik Pg-Pa'!$O$6:$Q$22,3,FALSE),"")</f>
        <v>15</v>
      </c>
      <c r="J89" s="254" t="s">
        <v>489</v>
      </c>
      <c r="K89" s="305" t="str">
        <f>IFERROR(+VLOOKUP(J89,'šifarnik Pg-Pa'!O$28:P$140,2,FALSE),"")</f>
        <v>Управљање у ванредним ситуацијама</v>
      </c>
      <c r="L89" s="265"/>
      <c r="M89" s="258"/>
      <c r="N89" s="239">
        <v>1</v>
      </c>
      <c r="O89" s="256">
        <v>424</v>
      </c>
      <c r="P89" s="251">
        <v>100000</v>
      </c>
      <c r="Q89" s="239">
        <v>0</v>
      </c>
      <c r="R89" s="76"/>
      <c r="T89" s="76"/>
      <c r="U89" s="76"/>
      <c r="V89" s="197"/>
      <c r="W89" s="203" t="s">
        <v>262</v>
      </c>
      <c r="X89" s="204">
        <v>490</v>
      </c>
      <c r="Y89" s="197"/>
      <c r="Z89" t="s">
        <v>1662</v>
      </c>
      <c r="AA89" s="205">
        <v>65</v>
      </c>
      <c r="AB89" s="197">
        <f t="shared" si="2"/>
        <v>3</v>
      </c>
      <c r="AD89" s="9" t="s">
        <v>1470</v>
      </c>
      <c r="AE89" s="4">
        <v>119</v>
      </c>
      <c r="AF89" t="s">
        <v>1537</v>
      </c>
    </row>
    <row r="90" spans="1:32" ht="45">
      <c r="A90">
        <f>+IF(P90&gt;0,+MAX(A$8:A89)+1,0)</f>
        <v>83</v>
      </c>
      <c r="B90" s="240">
        <v>5</v>
      </c>
      <c r="C90" s="237" t="s">
        <v>1692</v>
      </c>
      <c r="D90" s="248">
        <v>1.02</v>
      </c>
      <c r="E90" s="237" t="s">
        <v>1686</v>
      </c>
      <c r="F90" s="236">
        <v>130</v>
      </c>
      <c r="G90" s="236" t="s">
        <v>426</v>
      </c>
      <c r="H90" s="306" t="str">
        <f>IFERROR(+VLOOKUP(G90,'šifarnik Pg-Pa'!O$6:Q$22,2,FALSE),"")</f>
        <v>ОПШТЕ УСЛУГЕ ЛОКАЛНЕ САМОУПРАВЕ</v>
      </c>
      <c r="I90" s="146">
        <f>IFERROR(+VLOOKUP($G90,'šifarnik Pg-Pa'!$O$6:$Q$22,3,FALSE),"")</f>
        <v>15</v>
      </c>
      <c r="J90" s="254" t="s">
        <v>489</v>
      </c>
      <c r="K90" s="305" t="str">
        <f>IFERROR(+VLOOKUP(J90,'šifarnik Pg-Pa'!O$28:P$140,2,FALSE),"")</f>
        <v>Управљање у ванредним ситуацијама</v>
      </c>
      <c r="L90" s="265"/>
      <c r="M90" s="258"/>
      <c r="N90" s="239">
        <v>1</v>
      </c>
      <c r="O90" s="256">
        <v>424</v>
      </c>
      <c r="P90" s="251">
        <v>200000</v>
      </c>
      <c r="Q90" s="239">
        <v>0</v>
      </c>
      <c r="R90" s="76"/>
      <c r="T90" s="76"/>
      <c r="U90" s="76"/>
      <c r="V90" s="197"/>
      <c r="W90" s="203" t="s">
        <v>263</v>
      </c>
      <c r="X90" s="200">
        <v>500</v>
      </c>
      <c r="Y90" s="197"/>
      <c r="Z90" t="s">
        <v>1664</v>
      </c>
      <c r="AA90" s="205">
        <v>219</v>
      </c>
      <c r="AB90" s="197">
        <f t="shared" si="2"/>
        <v>3</v>
      </c>
      <c r="AD90" s="9" t="s">
        <v>1471</v>
      </c>
      <c r="AE90" s="4">
        <v>121</v>
      </c>
      <c r="AF90" t="s">
        <v>1537</v>
      </c>
    </row>
    <row r="91" spans="1:32" ht="45">
      <c r="A91">
        <f>+IF(P91&gt;0,+MAX(A$8:A90)+1,0)</f>
        <v>84</v>
      </c>
      <c r="B91" s="240">
        <v>5</v>
      </c>
      <c r="C91" s="237" t="s">
        <v>1692</v>
      </c>
      <c r="D91" s="248">
        <v>1.02</v>
      </c>
      <c r="E91" s="237" t="s">
        <v>1686</v>
      </c>
      <c r="F91" s="236">
        <v>130</v>
      </c>
      <c r="G91" s="236" t="s">
        <v>426</v>
      </c>
      <c r="H91" s="306" t="str">
        <f>IFERROR(+VLOOKUP(G91,'šifarnik Pg-Pa'!O$6:Q$22,2,FALSE),"")</f>
        <v>ОПШТЕ УСЛУГЕ ЛОКАЛНЕ САМОУПРАВЕ</v>
      </c>
      <c r="I91" s="146">
        <f>IFERROR(+VLOOKUP($G91,'šifarnik Pg-Pa'!$O$6:$Q$22,3,FALSE),"")</f>
        <v>15</v>
      </c>
      <c r="J91" s="254" t="s">
        <v>489</v>
      </c>
      <c r="K91" s="305" t="str">
        <f>IFERROR(+VLOOKUP(J91,'šifarnik Pg-Pa'!O$28:P$140,2,FALSE),"")</f>
        <v>Управљање у ванредним ситуацијама</v>
      </c>
      <c r="L91" s="265"/>
      <c r="M91" s="258"/>
      <c r="N91" s="239">
        <v>7</v>
      </c>
      <c r="O91" s="256">
        <v>424</v>
      </c>
      <c r="P91" s="251">
        <v>1800000</v>
      </c>
      <c r="Q91" s="239">
        <v>0</v>
      </c>
      <c r="R91" s="76"/>
      <c r="T91" s="76"/>
      <c r="U91" s="76"/>
      <c r="V91" s="197"/>
      <c r="W91" s="203" t="s">
        <v>264</v>
      </c>
      <c r="X91" s="204">
        <v>510</v>
      </c>
      <c r="Y91" s="197"/>
      <c r="Z91" t="s">
        <v>1666</v>
      </c>
      <c r="AA91" s="205">
        <v>66</v>
      </c>
      <c r="AB91" s="197">
        <f t="shared" si="2"/>
        <v>3</v>
      </c>
      <c r="AD91" s="9" t="s">
        <v>1472</v>
      </c>
      <c r="AE91" s="4">
        <v>201</v>
      </c>
      <c r="AF91" t="s">
        <v>1537</v>
      </c>
    </row>
    <row r="92" spans="1:32" ht="45">
      <c r="A92">
        <f>+IF(P92&gt;0,+MAX(A$8:A91)+1,0)</f>
        <v>85</v>
      </c>
      <c r="B92" s="240">
        <v>5</v>
      </c>
      <c r="C92" s="237" t="s">
        <v>1692</v>
      </c>
      <c r="D92" s="248">
        <v>1.02</v>
      </c>
      <c r="E92" s="237" t="s">
        <v>1686</v>
      </c>
      <c r="F92" s="236">
        <v>130</v>
      </c>
      <c r="G92" s="236" t="s">
        <v>426</v>
      </c>
      <c r="H92" s="306" t="str">
        <f>IFERROR(+VLOOKUP(G92,'šifarnik Pg-Pa'!O$6:Q$22,2,FALSE),"")</f>
        <v>ОПШТЕ УСЛУГЕ ЛОКАЛНЕ САМОУПРАВЕ</v>
      </c>
      <c r="I92" s="146">
        <f>IFERROR(+VLOOKUP($G92,'šifarnik Pg-Pa'!$O$6:$Q$22,3,FALSE),"")</f>
        <v>15</v>
      </c>
      <c r="J92" s="254" t="s">
        <v>489</v>
      </c>
      <c r="K92" s="305" t="str">
        <f>IFERROR(+VLOOKUP(J92,'šifarnik Pg-Pa'!O$28:P$140,2,FALSE),"")</f>
        <v>Управљање у ванредним ситуацијама</v>
      </c>
      <c r="L92" s="265"/>
      <c r="M92" s="258"/>
      <c r="N92" s="239">
        <v>1</v>
      </c>
      <c r="O92" s="256">
        <v>426</v>
      </c>
      <c r="P92" s="251">
        <v>400000</v>
      </c>
      <c r="Q92" s="239">
        <v>0</v>
      </c>
      <c r="R92" s="76"/>
      <c r="T92" s="76"/>
      <c r="U92" s="76"/>
      <c r="V92" s="197"/>
      <c r="W92" s="203" t="s">
        <v>265</v>
      </c>
      <c r="X92" s="204">
        <v>520</v>
      </c>
      <c r="Y92" s="197"/>
      <c r="Z92" t="s">
        <v>1668</v>
      </c>
      <c r="AA92" s="205">
        <v>67</v>
      </c>
      <c r="AB92" s="197">
        <f t="shared" si="2"/>
        <v>3</v>
      </c>
      <c r="AD92" s="9" t="s">
        <v>1473</v>
      </c>
      <c r="AE92" s="4">
        <v>202</v>
      </c>
      <c r="AF92" t="s">
        <v>1537</v>
      </c>
    </row>
    <row r="93" spans="1:32" ht="45">
      <c r="A93">
        <f>+IF(P93&gt;0,+MAX(A$8:A92)+1,0)</f>
        <v>86</v>
      </c>
      <c r="B93" s="240">
        <v>5</v>
      </c>
      <c r="C93" s="237" t="s">
        <v>1692</v>
      </c>
      <c r="D93" s="248">
        <v>1.02</v>
      </c>
      <c r="E93" s="237" t="s">
        <v>1686</v>
      </c>
      <c r="F93" s="236">
        <v>130</v>
      </c>
      <c r="G93" s="236" t="s">
        <v>426</v>
      </c>
      <c r="H93" s="306" t="str">
        <f>IFERROR(+VLOOKUP(G93,'šifarnik Pg-Pa'!O$6:Q$22,2,FALSE),"")</f>
        <v>ОПШТЕ УСЛУГЕ ЛОКАЛНЕ САМОУПРАВЕ</v>
      </c>
      <c r="I93" s="146">
        <f>IFERROR(+VLOOKUP($G93,'šifarnik Pg-Pa'!$O$6:$Q$22,3,FALSE),"")</f>
        <v>15</v>
      </c>
      <c r="J93" s="254" t="s">
        <v>489</v>
      </c>
      <c r="K93" s="305" t="str">
        <f>IFERROR(+VLOOKUP(J93,'šifarnik Pg-Pa'!O$28:P$140,2,FALSE),"")</f>
        <v>Управљање у ванредним ситуацијама</v>
      </c>
      <c r="L93" s="265"/>
      <c r="M93" s="258"/>
      <c r="N93" s="239">
        <v>1</v>
      </c>
      <c r="O93" s="195" t="s">
        <v>1705</v>
      </c>
      <c r="P93" s="251">
        <v>200000</v>
      </c>
      <c r="Q93" s="239">
        <v>0</v>
      </c>
      <c r="R93" s="76"/>
      <c r="T93" s="76"/>
      <c r="U93" s="76"/>
      <c r="V93" s="197"/>
      <c r="W93" s="203" t="s">
        <v>266</v>
      </c>
      <c r="X93" s="204">
        <v>530</v>
      </c>
      <c r="Y93" s="197"/>
      <c r="Z93" t="s">
        <v>1670</v>
      </c>
      <c r="AA93" s="205">
        <v>68</v>
      </c>
      <c r="AB93" s="197">
        <f t="shared" si="2"/>
        <v>3</v>
      </c>
      <c r="AD93" s="9" t="s">
        <v>1474</v>
      </c>
      <c r="AE93" s="4">
        <v>203</v>
      </c>
      <c r="AF93" t="s">
        <v>1537</v>
      </c>
    </row>
    <row r="94" spans="1:32" ht="45">
      <c r="A94">
        <f>+IF(P94&gt;0,+MAX(A$8:A93)+1,0)</f>
        <v>87</v>
      </c>
      <c r="B94" s="240">
        <v>5</v>
      </c>
      <c r="C94" s="237" t="s">
        <v>1692</v>
      </c>
      <c r="D94" s="248">
        <v>1.02</v>
      </c>
      <c r="E94" s="237" t="s">
        <v>1686</v>
      </c>
      <c r="F94" s="236">
        <v>130</v>
      </c>
      <c r="G94" s="236" t="s">
        <v>426</v>
      </c>
      <c r="H94" s="306" t="str">
        <f>IFERROR(+VLOOKUP(G94,'šifarnik Pg-Pa'!O$6:Q$22,2,FALSE),"")</f>
        <v>ОПШТЕ УСЛУГЕ ЛОКАЛНЕ САМОУПРАВЕ</v>
      </c>
      <c r="I94" s="146">
        <f>IFERROR(+VLOOKUP($G94,'šifarnik Pg-Pa'!$O$6:$Q$22,3,FALSE),"")</f>
        <v>15</v>
      </c>
      <c r="J94" s="236"/>
      <c r="K94" s="305" t="str">
        <f>IFERROR(+VLOOKUP(J94,'šifarnik Pg-Pa'!O$28:P$140,2,FALSE),"")</f>
        <v/>
      </c>
      <c r="L94" s="265" t="s">
        <v>1713</v>
      </c>
      <c r="M94" s="258" t="s">
        <v>1707</v>
      </c>
      <c r="N94" s="239">
        <v>1</v>
      </c>
      <c r="O94" s="195" t="s">
        <v>1708</v>
      </c>
      <c r="P94" s="251">
        <v>28980</v>
      </c>
      <c r="Q94" s="239">
        <v>4000</v>
      </c>
      <c r="R94" s="76"/>
      <c r="T94" s="76"/>
      <c r="U94" s="76"/>
      <c r="V94" s="197"/>
      <c r="W94" s="203" t="s">
        <v>267</v>
      </c>
      <c r="X94" s="204">
        <v>540</v>
      </c>
      <c r="Y94" s="197"/>
      <c r="Z94" t="s">
        <v>1672</v>
      </c>
      <c r="AA94" s="205">
        <v>69</v>
      </c>
      <c r="AB94" s="197">
        <f t="shared" si="2"/>
        <v>3</v>
      </c>
      <c r="AD94" s="9" t="s">
        <v>1475</v>
      </c>
      <c r="AE94" s="4">
        <v>204</v>
      </c>
      <c r="AF94" t="s">
        <v>1537</v>
      </c>
    </row>
    <row r="95" spans="1:32" ht="45">
      <c r="A95">
        <f>+IF(P95&gt;0,+MAX(A$8:A94)+1,0)</f>
        <v>88</v>
      </c>
      <c r="B95" s="240">
        <v>5</v>
      </c>
      <c r="C95" s="237" t="s">
        <v>1692</v>
      </c>
      <c r="D95" s="248">
        <v>1.02</v>
      </c>
      <c r="E95" s="237" t="s">
        <v>1686</v>
      </c>
      <c r="F95" s="236">
        <v>130</v>
      </c>
      <c r="G95" s="236" t="s">
        <v>426</v>
      </c>
      <c r="H95" s="306" t="str">
        <f>IFERROR(+VLOOKUP(G95,'šifarnik Pg-Pa'!O$6:Q$22,2,FALSE),"")</f>
        <v>ОПШТЕ УСЛУГЕ ЛОКАЛНЕ САМОУПРАВЕ</v>
      </c>
      <c r="I95" s="146">
        <f>IFERROR(+VLOOKUP($G95,'šifarnik Pg-Pa'!$O$6:$Q$22,3,FALSE),"")</f>
        <v>15</v>
      </c>
      <c r="J95" s="236"/>
      <c r="K95" s="305" t="str">
        <f>IFERROR(+VLOOKUP(J95,'šifarnik Pg-Pa'!O$28:P$140,2,FALSE),"")</f>
        <v/>
      </c>
      <c r="L95" s="265" t="s">
        <v>1713</v>
      </c>
      <c r="M95" s="258" t="s">
        <v>1707</v>
      </c>
      <c r="N95" s="239">
        <v>1</v>
      </c>
      <c r="O95" s="195" t="s">
        <v>1709</v>
      </c>
      <c r="P95" s="251">
        <v>17683</v>
      </c>
      <c r="Q95" s="239">
        <v>0</v>
      </c>
      <c r="R95" s="76"/>
      <c r="T95" s="76"/>
      <c r="U95" s="76"/>
      <c r="V95" s="197"/>
      <c r="W95" s="203" t="s">
        <v>268</v>
      </c>
      <c r="X95" s="204">
        <v>550</v>
      </c>
      <c r="Y95" s="197"/>
      <c r="Z95" t="s">
        <v>1674</v>
      </c>
      <c r="AA95" s="205">
        <v>72</v>
      </c>
      <c r="AB95" s="197">
        <f t="shared" si="2"/>
        <v>3</v>
      </c>
      <c r="AD95" s="9" t="s">
        <v>1476</v>
      </c>
      <c r="AE95" s="4">
        <v>205</v>
      </c>
      <c r="AF95" t="s">
        <v>1537</v>
      </c>
    </row>
    <row r="96" spans="1:32" ht="45">
      <c r="A96">
        <f>+IF(P96&gt;0,+MAX(A$8:A95)+1,0)</f>
        <v>89</v>
      </c>
      <c r="B96" s="240">
        <v>5</v>
      </c>
      <c r="C96" s="237" t="s">
        <v>1692</v>
      </c>
      <c r="D96" s="248">
        <v>1.02</v>
      </c>
      <c r="E96" s="237" t="s">
        <v>1686</v>
      </c>
      <c r="F96" s="236">
        <v>130</v>
      </c>
      <c r="G96" s="236" t="s">
        <v>426</v>
      </c>
      <c r="H96" s="306" t="str">
        <f>IFERROR(+VLOOKUP(G96,'šifarnik Pg-Pa'!O$6:Q$22,2,FALSE),"")</f>
        <v>ОПШТЕ УСЛУГЕ ЛОКАЛНЕ САМОУПРАВЕ</v>
      </c>
      <c r="I96" s="146">
        <f>IFERROR(+VLOOKUP($G96,'šifarnik Pg-Pa'!$O$6:$Q$22,3,FALSE),"")</f>
        <v>15</v>
      </c>
      <c r="J96" s="236"/>
      <c r="K96" s="305" t="str">
        <f>IFERROR(+VLOOKUP(J96,'šifarnik Pg-Pa'!O$28:P$140,2,FALSE),"")</f>
        <v/>
      </c>
      <c r="L96" s="265" t="s">
        <v>1713</v>
      </c>
      <c r="M96" s="258" t="s">
        <v>1707</v>
      </c>
      <c r="N96" s="239">
        <v>13</v>
      </c>
      <c r="O96" s="195" t="s">
        <v>1709</v>
      </c>
      <c r="P96" s="251">
        <v>610086</v>
      </c>
      <c r="Q96" s="239">
        <v>357760</v>
      </c>
      <c r="R96" s="76"/>
      <c r="T96" s="76"/>
      <c r="U96" s="76"/>
      <c r="V96" s="197"/>
      <c r="W96" s="203" t="s">
        <v>269</v>
      </c>
      <c r="X96" s="204">
        <v>560</v>
      </c>
      <c r="Y96" s="197"/>
      <c r="Z96" t="s">
        <v>1676</v>
      </c>
      <c r="AA96" s="209">
        <v>521</v>
      </c>
      <c r="AB96" s="197">
        <f t="shared" si="2"/>
        <v>3</v>
      </c>
      <c r="AD96" s="9" t="s">
        <v>1477</v>
      </c>
      <c r="AE96" s="4">
        <v>206</v>
      </c>
      <c r="AF96" t="s">
        <v>1537</v>
      </c>
    </row>
    <row r="97" spans="1:32" ht="45">
      <c r="A97">
        <f>+IF(P97&gt;0,+MAX(A$8:A96)+1,0)</f>
        <v>90</v>
      </c>
      <c r="B97" s="240">
        <v>5</v>
      </c>
      <c r="C97" s="237" t="s">
        <v>1692</v>
      </c>
      <c r="D97" s="248">
        <v>1.02</v>
      </c>
      <c r="E97" s="237" t="s">
        <v>1686</v>
      </c>
      <c r="F97" s="236">
        <v>130</v>
      </c>
      <c r="G97" s="236" t="s">
        <v>426</v>
      </c>
      <c r="H97" s="306" t="str">
        <f>IFERROR(+VLOOKUP(G97,'šifarnik Pg-Pa'!O$6:Q$22,2,FALSE),"")</f>
        <v>ОПШТЕ УСЛУГЕ ЛОКАЛНЕ САМОУПРАВЕ</v>
      </c>
      <c r="I97" s="146">
        <f>IFERROR(+VLOOKUP($G97,'šifarnik Pg-Pa'!$O$6:$Q$22,3,FALSE),"")</f>
        <v>15</v>
      </c>
      <c r="J97" s="236"/>
      <c r="K97" s="305" t="str">
        <f>IFERROR(+VLOOKUP(J97,'šifarnik Pg-Pa'!O$28:P$140,2,FALSE),"")</f>
        <v/>
      </c>
      <c r="L97" s="265" t="s">
        <v>1713</v>
      </c>
      <c r="M97" s="258" t="s">
        <v>1707</v>
      </c>
      <c r="N97" s="239">
        <v>1</v>
      </c>
      <c r="O97" s="195" t="s">
        <v>1691</v>
      </c>
      <c r="P97" s="251">
        <v>395078</v>
      </c>
      <c r="Q97" s="239">
        <v>0</v>
      </c>
      <c r="R97" s="76"/>
      <c r="T97" s="76"/>
      <c r="U97" s="76"/>
      <c r="V97" s="197"/>
      <c r="W97" s="203" t="s">
        <v>270</v>
      </c>
      <c r="X97" s="200">
        <v>600</v>
      </c>
      <c r="Y97" s="197"/>
      <c r="Z97" t="s">
        <v>1678</v>
      </c>
      <c r="AA97" s="205">
        <v>74</v>
      </c>
      <c r="AB97" s="197">
        <f t="shared" si="2"/>
        <v>3</v>
      </c>
      <c r="AD97" s="9" t="s">
        <v>1478</v>
      </c>
      <c r="AE97" s="4">
        <v>207</v>
      </c>
      <c r="AF97" t="s">
        <v>1537</v>
      </c>
    </row>
    <row r="98" spans="1:32" ht="45">
      <c r="A98">
        <f>+IF(P98&gt;0,+MAX(A$8:A97)+1,0)</f>
        <v>91</v>
      </c>
      <c r="B98" s="240">
        <v>5</v>
      </c>
      <c r="C98" s="237" t="s">
        <v>1692</v>
      </c>
      <c r="D98" s="248">
        <v>1.02</v>
      </c>
      <c r="E98" s="237" t="s">
        <v>1686</v>
      </c>
      <c r="F98" s="236">
        <v>130</v>
      </c>
      <c r="G98" s="236" t="s">
        <v>426</v>
      </c>
      <c r="H98" s="306" t="str">
        <f>IFERROR(+VLOOKUP(G98,'šifarnik Pg-Pa'!O$6:Q$22,2,FALSE),"")</f>
        <v>ОПШТЕ УСЛУГЕ ЛОКАЛНЕ САМОУПРАВЕ</v>
      </c>
      <c r="I98" s="146">
        <f>IFERROR(+VLOOKUP($G98,'šifarnik Pg-Pa'!$O$6:$Q$22,3,FALSE),"")</f>
        <v>15</v>
      </c>
      <c r="J98" s="236"/>
      <c r="K98" s="305" t="str">
        <f>IFERROR(+VLOOKUP(J98,'šifarnik Pg-Pa'!O$28:P$140,2,FALSE),"")</f>
        <v/>
      </c>
      <c r="L98" s="265" t="s">
        <v>1713</v>
      </c>
      <c r="M98" s="258" t="s">
        <v>1707</v>
      </c>
      <c r="N98" s="239">
        <v>13</v>
      </c>
      <c r="O98" s="195" t="s">
        <v>1691</v>
      </c>
      <c r="P98" s="251">
        <v>254477</v>
      </c>
      <c r="Q98" s="239">
        <v>0</v>
      </c>
      <c r="R98" s="76"/>
      <c r="T98" s="76"/>
      <c r="U98" s="76"/>
      <c r="V98" s="197"/>
      <c r="W98" s="203" t="s">
        <v>271</v>
      </c>
      <c r="X98" s="204">
        <v>610</v>
      </c>
      <c r="Y98" s="197"/>
      <c r="Z98" t="s">
        <v>1680</v>
      </c>
      <c r="AA98" s="205">
        <v>220</v>
      </c>
      <c r="AB98" s="197">
        <f t="shared" si="2"/>
        <v>3</v>
      </c>
      <c r="AD98" s="9" t="s">
        <v>1479</v>
      </c>
      <c r="AE98" s="4">
        <v>208</v>
      </c>
      <c r="AF98" t="s">
        <v>1537</v>
      </c>
    </row>
    <row r="99" spans="1:32" ht="45">
      <c r="A99">
        <f>+IF(P99&gt;0,+MAX(A$8:A98)+1,0)</f>
        <v>92</v>
      </c>
      <c r="B99" s="240">
        <v>5</v>
      </c>
      <c r="C99" s="237" t="s">
        <v>1692</v>
      </c>
      <c r="D99" s="248">
        <v>1.02</v>
      </c>
      <c r="E99" s="237" t="s">
        <v>1686</v>
      </c>
      <c r="F99" s="236">
        <v>130</v>
      </c>
      <c r="G99" s="236" t="s">
        <v>426</v>
      </c>
      <c r="H99" s="306" t="str">
        <f>IFERROR(+VLOOKUP(G99,'šifarnik Pg-Pa'!O$6:Q$22,2,FALSE),"")</f>
        <v>ОПШТЕ УСЛУГЕ ЛОКАЛНЕ САМОУПРАВЕ</v>
      </c>
      <c r="I99" s="146">
        <f>IFERROR(+VLOOKUP($G99,'šifarnik Pg-Pa'!$O$6:$Q$22,3,FALSE),"")</f>
        <v>15</v>
      </c>
      <c r="J99" s="236"/>
      <c r="K99" s="305" t="str">
        <f>IFERROR(+VLOOKUP(J99,'šifarnik Pg-Pa'!O$28:P$140,2,FALSE),"")</f>
        <v/>
      </c>
      <c r="L99" s="265" t="s">
        <v>1713</v>
      </c>
      <c r="M99" s="258" t="s">
        <v>1707</v>
      </c>
      <c r="N99" s="239">
        <v>1</v>
      </c>
      <c r="O99" s="195" t="s">
        <v>1705</v>
      </c>
      <c r="P99" s="251">
        <v>106687</v>
      </c>
      <c r="Q99" s="239">
        <v>95598</v>
      </c>
      <c r="R99" s="76"/>
      <c r="T99" s="76"/>
      <c r="U99" s="76"/>
      <c r="V99" s="197"/>
      <c r="W99" s="203" t="s">
        <v>272</v>
      </c>
      <c r="X99" s="204">
        <v>620</v>
      </c>
      <c r="Y99" s="197"/>
      <c r="Z99" t="s">
        <v>1682</v>
      </c>
      <c r="AA99" s="205">
        <v>221</v>
      </c>
      <c r="AB99" s="197">
        <f t="shared" si="2"/>
        <v>3</v>
      </c>
      <c r="AD99" s="9" t="s">
        <v>1480</v>
      </c>
      <c r="AE99" s="4">
        <v>209</v>
      </c>
      <c r="AF99" t="s">
        <v>1537</v>
      </c>
    </row>
    <row r="100" spans="1:32" ht="45">
      <c r="A100">
        <f>+IF(P100&gt;0,+MAX(A$8:A99)+1,0)</f>
        <v>93</v>
      </c>
      <c r="B100" s="240">
        <v>5</v>
      </c>
      <c r="C100" s="237" t="s">
        <v>1692</v>
      </c>
      <c r="D100" s="248">
        <v>1.02</v>
      </c>
      <c r="E100" s="237" t="s">
        <v>1686</v>
      </c>
      <c r="F100" s="236">
        <v>130</v>
      </c>
      <c r="G100" s="236" t="s">
        <v>426</v>
      </c>
      <c r="H100" s="306" t="str">
        <f>IFERROR(+VLOOKUP(G100,'šifarnik Pg-Pa'!O$6:Q$22,2,FALSE),"")</f>
        <v>ОПШТЕ УСЛУГЕ ЛОКАЛНЕ САМОУПРАВЕ</v>
      </c>
      <c r="I100" s="146">
        <f>IFERROR(+VLOOKUP($G100,'šifarnik Pg-Pa'!$O$6:$Q$22,3,FALSE),"")</f>
        <v>15</v>
      </c>
      <c r="J100" s="236"/>
      <c r="K100" s="305" t="str">
        <f>IFERROR(+VLOOKUP(J100,'šifarnik Pg-Pa'!O$28:P$140,2,FALSE),"")</f>
        <v/>
      </c>
      <c r="L100" s="265" t="s">
        <v>1713</v>
      </c>
      <c r="M100" s="258" t="s">
        <v>1707</v>
      </c>
      <c r="N100" s="239">
        <v>13</v>
      </c>
      <c r="O100" s="195" t="s">
        <v>1705</v>
      </c>
      <c r="P100" s="251">
        <v>231647</v>
      </c>
      <c r="Q100" s="239">
        <v>230496</v>
      </c>
      <c r="R100" s="76"/>
      <c r="T100" s="76"/>
      <c r="U100" s="76"/>
      <c r="V100" s="197"/>
      <c r="W100" s="203" t="s">
        <v>273</v>
      </c>
      <c r="X100" s="204">
        <v>630</v>
      </c>
      <c r="Y100" s="197"/>
      <c r="Z100" s="197"/>
      <c r="AA100" s="205">
        <v>222</v>
      </c>
      <c r="AB100" s="197">
        <f t="shared" si="2"/>
        <v>3</v>
      </c>
      <c r="AD100" s="9" t="s">
        <v>1481</v>
      </c>
      <c r="AE100" s="4">
        <v>210</v>
      </c>
      <c r="AF100" t="s">
        <v>1537</v>
      </c>
    </row>
    <row r="101" spans="1:32" ht="45">
      <c r="A101">
        <f>+IF(P101&gt;0,+MAX(A$8:A100)+1,0)</f>
        <v>94</v>
      </c>
      <c r="B101" s="240">
        <v>5</v>
      </c>
      <c r="C101" s="237" t="s">
        <v>1692</v>
      </c>
      <c r="D101" s="248">
        <v>1.02</v>
      </c>
      <c r="E101" s="237" t="s">
        <v>1686</v>
      </c>
      <c r="F101" s="236">
        <v>130</v>
      </c>
      <c r="G101" s="236" t="s">
        <v>426</v>
      </c>
      <c r="H101" s="306" t="str">
        <f>IFERROR(+VLOOKUP(G101,'šifarnik Pg-Pa'!O$6:Q$22,2,FALSE),"")</f>
        <v>ОПШТЕ УСЛУГЕ ЛОКАЛНЕ САМОУПРАВЕ</v>
      </c>
      <c r="I101" s="146">
        <f>IFERROR(+VLOOKUP($G101,'šifarnik Pg-Pa'!$O$6:$Q$22,3,FALSE),"")</f>
        <v>15</v>
      </c>
      <c r="J101" s="236"/>
      <c r="K101" s="305" t="str">
        <f>IFERROR(+VLOOKUP(J101,'šifarnik Pg-Pa'!O$28:P$140,2,FALSE),"")</f>
        <v/>
      </c>
      <c r="L101" s="265" t="s">
        <v>1710</v>
      </c>
      <c r="M101" s="259" t="s">
        <v>1714</v>
      </c>
      <c r="N101" s="239">
        <v>1</v>
      </c>
      <c r="O101" s="256">
        <v>511</v>
      </c>
      <c r="P101" s="251">
        <v>590000</v>
      </c>
      <c r="Q101" s="239">
        <v>0</v>
      </c>
      <c r="R101" s="76"/>
      <c r="T101" s="76"/>
      <c r="U101" s="76"/>
      <c r="V101" s="197"/>
      <c r="W101" s="203" t="s">
        <v>274</v>
      </c>
      <c r="X101" s="204">
        <v>640</v>
      </c>
      <c r="Y101" s="197"/>
      <c r="Z101" s="197"/>
      <c r="AA101" s="205">
        <v>75</v>
      </c>
      <c r="AB101" s="197">
        <f t="shared" si="2"/>
        <v>3</v>
      </c>
      <c r="AD101" s="9" t="s">
        <v>1482</v>
      </c>
      <c r="AE101" s="4">
        <v>211</v>
      </c>
      <c r="AF101" t="s">
        <v>1537</v>
      </c>
    </row>
    <row r="102" spans="1:32" ht="45">
      <c r="A102">
        <f>+IF(P102&gt;0,+MAX(A$8:A101)+1,0)</f>
        <v>95</v>
      </c>
      <c r="B102" s="240">
        <v>5</v>
      </c>
      <c r="C102" s="237" t="s">
        <v>1692</v>
      </c>
      <c r="D102" s="248">
        <v>1.02</v>
      </c>
      <c r="E102" s="237" t="s">
        <v>1686</v>
      </c>
      <c r="F102" s="236">
        <v>130</v>
      </c>
      <c r="G102" s="236" t="s">
        <v>426</v>
      </c>
      <c r="H102" s="306" t="str">
        <f>IFERROR(+VLOOKUP(G102,'šifarnik Pg-Pa'!O$6:Q$22,2,FALSE),"")</f>
        <v>ОПШТЕ УСЛУГЕ ЛОКАЛНЕ САМОУПРАВЕ</v>
      </c>
      <c r="I102" s="146">
        <f>IFERROR(+VLOOKUP($G102,'šifarnik Pg-Pa'!$O$6:$Q$22,3,FALSE),"")</f>
        <v>15</v>
      </c>
      <c r="J102" s="236"/>
      <c r="K102" s="305" t="str">
        <f>IFERROR(+VLOOKUP(J102,'šifarnik Pg-Pa'!O$28:P$140,2,FALSE),"")</f>
        <v/>
      </c>
      <c r="L102" s="265" t="s">
        <v>1711</v>
      </c>
      <c r="M102" s="259" t="s">
        <v>1715</v>
      </c>
      <c r="N102" s="239">
        <v>1</v>
      </c>
      <c r="O102" s="256">
        <v>511</v>
      </c>
      <c r="P102" s="251">
        <v>700000</v>
      </c>
      <c r="Q102" s="239">
        <v>0</v>
      </c>
      <c r="R102" s="76"/>
      <c r="T102" s="76"/>
      <c r="U102" s="76"/>
      <c r="V102" s="197"/>
      <c r="W102" s="203" t="s">
        <v>275</v>
      </c>
      <c r="X102" s="204">
        <v>650</v>
      </c>
      <c r="Y102" s="197"/>
      <c r="Z102" s="197"/>
      <c r="AA102" s="209">
        <v>511</v>
      </c>
      <c r="AB102" s="197">
        <f t="shared" si="2"/>
        <v>3</v>
      </c>
      <c r="AD102" s="9" t="s">
        <v>1483</v>
      </c>
      <c r="AE102" s="4">
        <v>212</v>
      </c>
      <c r="AF102" t="s">
        <v>1537</v>
      </c>
    </row>
    <row r="103" spans="1:32" ht="60">
      <c r="A103">
        <f>+IF(P103&gt;0,+MAX(A$8:A102)+1,0)</f>
        <v>96</v>
      </c>
      <c r="B103" s="240">
        <v>5</v>
      </c>
      <c r="C103" s="237" t="s">
        <v>1692</v>
      </c>
      <c r="D103" s="248">
        <v>1.02</v>
      </c>
      <c r="E103" s="237" t="s">
        <v>1686</v>
      </c>
      <c r="F103" s="236">
        <v>130</v>
      </c>
      <c r="G103" s="236" t="s">
        <v>426</v>
      </c>
      <c r="H103" s="306" t="str">
        <f>IFERROR(+VLOOKUP(G103,'šifarnik Pg-Pa'!O$6:Q$22,2,FALSE),"")</f>
        <v>ОПШТЕ УСЛУГЕ ЛОКАЛНЕ САМОУПРАВЕ</v>
      </c>
      <c r="I103" s="146">
        <f>IFERROR(+VLOOKUP($G103,'šifarnik Pg-Pa'!$O$6:$Q$22,3,FALSE),"")</f>
        <v>15</v>
      </c>
      <c r="J103" s="236"/>
      <c r="K103" s="305" t="str">
        <f>IFERROR(+VLOOKUP(J103,'šifarnik Pg-Pa'!O$28:P$140,2,FALSE),"")</f>
        <v/>
      </c>
      <c r="L103" s="265" t="s">
        <v>1712</v>
      </c>
      <c r="M103" s="259" t="s">
        <v>1716</v>
      </c>
      <c r="N103" s="239">
        <v>1</v>
      </c>
      <c r="O103" s="256">
        <v>511</v>
      </c>
      <c r="P103" s="261">
        <v>150000</v>
      </c>
      <c r="Q103" s="239">
        <v>0</v>
      </c>
      <c r="R103" s="76"/>
      <c r="T103" s="76"/>
      <c r="U103" s="76"/>
      <c r="V103" s="197"/>
      <c r="W103" s="203" t="s">
        <v>276</v>
      </c>
      <c r="X103" s="204">
        <v>660</v>
      </c>
      <c r="Y103" s="197"/>
      <c r="Z103" s="197"/>
      <c r="AA103" s="205">
        <v>225</v>
      </c>
      <c r="AB103" s="197">
        <f t="shared" si="2"/>
        <v>3</v>
      </c>
      <c r="AD103" s="9" t="s">
        <v>1484</v>
      </c>
      <c r="AE103" s="4">
        <v>213</v>
      </c>
      <c r="AF103" t="s">
        <v>1537</v>
      </c>
    </row>
    <row r="104" spans="1:32" ht="45">
      <c r="A104">
        <f>+IF(P104&gt;0,+MAX(A$8:A103)+1,0)</f>
        <v>97</v>
      </c>
      <c r="B104" s="240">
        <v>5</v>
      </c>
      <c r="C104" s="237" t="s">
        <v>1692</v>
      </c>
      <c r="D104" s="273" t="s">
        <v>1721</v>
      </c>
      <c r="E104" s="237" t="s">
        <v>1686</v>
      </c>
      <c r="F104" s="236">
        <v>810</v>
      </c>
      <c r="G104" s="236" t="s">
        <v>419</v>
      </c>
      <c r="H104" s="306" t="str">
        <f>IFERROR(+VLOOKUP(G104,'šifarnik Pg-Pa'!O$6:Q$22,2,FALSE),"")</f>
        <v>РАЗВОЈ СПОРТА И ОМЛАДИНЕ</v>
      </c>
      <c r="I104" s="146">
        <f>IFERROR(+VLOOKUP($G104,'šifarnik Pg-Pa'!$O$6:$Q$22,3,FALSE),"")</f>
        <v>14</v>
      </c>
      <c r="J104" s="267" t="s">
        <v>519</v>
      </c>
      <c r="K104" s="305" t="str">
        <f>IFERROR(+VLOOKUP(J104,'šifarnik Pg-Pa'!O$28:P$140,2,FALSE),"")</f>
        <v>Подршка локалним спортским организацијама, удружењима и савезима</v>
      </c>
      <c r="L104" s="245"/>
      <c r="M104" s="244"/>
      <c r="N104" s="239">
        <v>1</v>
      </c>
      <c r="O104" s="195" t="s">
        <v>1706</v>
      </c>
      <c r="P104" s="251">
        <v>39475928</v>
      </c>
      <c r="Q104" s="239">
        <v>5861692</v>
      </c>
      <c r="R104" s="76"/>
      <c r="T104" s="76"/>
      <c r="U104" s="76"/>
      <c r="V104" s="197"/>
      <c r="W104" s="203" t="s">
        <v>277</v>
      </c>
      <c r="X104" s="200">
        <v>700</v>
      </c>
      <c r="Y104" s="197"/>
      <c r="Z104" s="197"/>
      <c r="AA104" s="205">
        <v>76</v>
      </c>
      <c r="AB104" s="197">
        <f t="shared" si="2"/>
        <v>3</v>
      </c>
      <c r="AD104" s="9" t="s">
        <v>1485</v>
      </c>
      <c r="AE104" s="4">
        <v>214</v>
      </c>
      <c r="AF104" t="s">
        <v>1537</v>
      </c>
    </row>
    <row r="105" spans="1:32" ht="45">
      <c r="A105">
        <f>+IF(P105&gt;0,+MAX(A$8:A104)+1,0)</f>
        <v>98</v>
      </c>
      <c r="B105" s="240">
        <v>5</v>
      </c>
      <c r="C105" s="237" t="s">
        <v>1692</v>
      </c>
      <c r="D105" s="273" t="s">
        <v>1721</v>
      </c>
      <c r="E105" s="237" t="s">
        <v>1686</v>
      </c>
      <c r="F105" s="236">
        <v>810</v>
      </c>
      <c r="G105" s="236" t="s">
        <v>419</v>
      </c>
      <c r="H105" s="306" t="str">
        <f>IFERROR(+VLOOKUP(G105,'šifarnik Pg-Pa'!O$6:Q$22,2,FALSE),"")</f>
        <v>РАЗВОЈ СПОРТА И ОМЛАДИНЕ</v>
      </c>
      <c r="I105" s="146">
        <f>IFERROR(+VLOOKUP($G105,'šifarnik Pg-Pa'!$O$6:$Q$22,3,FALSE),"")</f>
        <v>14</v>
      </c>
      <c r="J105" s="267" t="s">
        <v>1559</v>
      </c>
      <c r="K105" s="305" t="str">
        <f>IFERROR(+VLOOKUP(J105,'šifarnik Pg-Pa'!O$28:P$140,2,FALSE),"")</f>
        <v>Унапређење и подршка такмичењу младих спортиста</v>
      </c>
      <c r="L105" s="245"/>
      <c r="M105" s="244"/>
      <c r="N105" s="239">
        <v>1</v>
      </c>
      <c r="O105" s="195" t="s">
        <v>1705</v>
      </c>
      <c r="P105" s="251">
        <v>100000</v>
      </c>
      <c r="Q105" s="239">
        <v>0</v>
      </c>
      <c r="R105" s="76"/>
      <c r="T105" s="76"/>
      <c r="U105" s="76"/>
      <c r="V105" s="197"/>
      <c r="W105" s="203" t="s">
        <v>278</v>
      </c>
      <c r="X105" s="204">
        <v>710</v>
      </c>
      <c r="Y105" s="197"/>
      <c r="Z105" s="197"/>
      <c r="AA105" s="205">
        <v>224</v>
      </c>
      <c r="AB105" s="197">
        <f t="shared" si="2"/>
        <v>3</v>
      </c>
      <c r="AD105" s="9" t="s">
        <v>1486</v>
      </c>
      <c r="AE105" s="4">
        <v>216</v>
      </c>
      <c r="AF105" t="s">
        <v>1537</v>
      </c>
    </row>
    <row r="106" spans="1:32" ht="45">
      <c r="A106">
        <f>+IF(P106&gt;0,+MAX(A$8:A105)+1,0)</f>
        <v>99</v>
      </c>
      <c r="B106" s="240">
        <v>5</v>
      </c>
      <c r="C106" s="237" t="s">
        <v>1692</v>
      </c>
      <c r="D106" s="273" t="s">
        <v>1721</v>
      </c>
      <c r="E106" s="237" t="s">
        <v>1686</v>
      </c>
      <c r="F106" s="236">
        <v>810</v>
      </c>
      <c r="G106" s="236" t="s">
        <v>419</v>
      </c>
      <c r="H106" s="306" t="str">
        <f>IFERROR(+VLOOKUP(G106,'šifarnik Pg-Pa'!O$6:Q$22,2,FALSE),"")</f>
        <v>РАЗВОЈ СПОРТА И ОМЛАДИНЕ</v>
      </c>
      <c r="I106" s="146">
        <f>IFERROR(+VLOOKUP($G106,'šifarnik Pg-Pa'!$O$6:$Q$22,3,FALSE),"")</f>
        <v>14</v>
      </c>
      <c r="J106" s="266" t="s">
        <v>522</v>
      </c>
      <c r="K106" s="305" t="str">
        <f>IFERROR(+VLOOKUP(J106,'šifarnik Pg-Pa'!O$28:P$140,2,FALSE),"")</f>
        <v>Спровођење омладинске политике</v>
      </c>
      <c r="L106" s="245"/>
      <c r="M106" s="244"/>
      <c r="N106" s="239">
        <v>1</v>
      </c>
      <c r="O106" s="256">
        <v>421</v>
      </c>
      <c r="P106" s="251">
        <v>11000</v>
      </c>
      <c r="Q106" s="239">
        <v>0</v>
      </c>
      <c r="R106" s="76"/>
      <c r="T106" s="76"/>
      <c r="U106" s="76"/>
      <c r="V106" s="197"/>
      <c r="W106" s="203" t="s">
        <v>279</v>
      </c>
      <c r="X106" s="204">
        <v>711</v>
      </c>
      <c r="Y106" s="197"/>
      <c r="Z106" s="197"/>
      <c r="AA106" s="205">
        <v>226</v>
      </c>
      <c r="AB106" s="197">
        <f t="shared" si="2"/>
        <v>3</v>
      </c>
      <c r="AD106" s="9" t="s">
        <v>1487</v>
      </c>
      <c r="AE106" s="4">
        <v>217</v>
      </c>
      <c r="AF106" t="s">
        <v>1537</v>
      </c>
    </row>
    <row r="107" spans="1:32" ht="45">
      <c r="A107">
        <f>+IF(P107&gt;0,+MAX(A$8:A106)+1,0)</f>
        <v>100</v>
      </c>
      <c r="B107" s="240">
        <v>5</v>
      </c>
      <c r="C107" s="237" t="s">
        <v>1692</v>
      </c>
      <c r="D107" s="273" t="s">
        <v>1721</v>
      </c>
      <c r="E107" s="237" t="s">
        <v>1686</v>
      </c>
      <c r="F107" s="236">
        <v>810</v>
      </c>
      <c r="G107" s="236" t="s">
        <v>419</v>
      </c>
      <c r="H107" s="306" t="str">
        <f>IFERROR(+VLOOKUP(G107,'šifarnik Pg-Pa'!O$6:Q$22,2,FALSE),"")</f>
        <v>РАЗВОЈ СПОРТА И ОМЛАДИНЕ</v>
      </c>
      <c r="I107" s="146">
        <f>IFERROR(+VLOOKUP($G107,'šifarnik Pg-Pa'!$O$6:$Q$22,3,FALSE),"")</f>
        <v>14</v>
      </c>
      <c r="J107" s="266" t="s">
        <v>522</v>
      </c>
      <c r="K107" s="305" t="str">
        <f>IFERROR(+VLOOKUP(J107,'šifarnik Pg-Pa'!O$28:P$140,2,FALSE),"")</f>
        <v>Спровођење омладинске политике</v>
      </c>
      <c r="L107" s="245"/>
      <c r="M107" s="244"/>
      <c r="N107" s="239">
        <v>1</v>
      </c>
      <c r="O107" s="256">
        <v>422</v>
      </c>
      <c r="P107" s="251">
        <v>65000</v>
      </c>
      <c r="Q107" s="239">
        <v>0</v>
      </c>
      <c r="R107" s="76"/>
      <c r="T107" s="76"/>
      <c r="U107" s="76"/>
      <c r="V107" s="197"/>
      <c r="W107" s="203" t="s">
        <v>280</v>
      </c>
      <c r="X107" s="204">
        <v>712</v>
      </c>
      <c r="Y107" s="197"/>
      <c r="Z107" s="197"/>
      <c r="AA107" s="205">
        <v>77</v>
      </c>
      <c r="AB107" s="197">
        <f t="shared" si="2"/>
        <v>3</v>
      </c>
      <c r="AD107" s="9" t="s">
        <v>1488</v>
      </c>
      <c r="AE107" s="4">
        <v>218</v>
      </c>
      <c r="AF107" t="s">
        <v>1537</v>
      </c>
    </row>
    <row r="108" spans="1:32" ht="45">
      <c r="A108">
        <f>+IF(P108&gt;0,+MAX(A$8:A107)+1,0)</f>
        <v>101</v>
      </c>
      <c r="B108" s="240">
        <v>5</v>
      </c>
      <c r="C108" s="237" t="s">
        <v>1692</v>
      </c>
      <c r="D108" s="273" t="s">
        <v>1721</v>
      </c>
      <c r="E108" s="237" t="s">
        <v>1686</v>
      </c>
      <c r="F108" s="236">
        <v>810</v>
      </c>
      <c r="G108" s="236" t="s">
        <v>419</v>
      </c>
      <c r="H108" s="306" t="str">
        <f>IFERROR(+VLOOKUP(G108,'šifarnik Pg-Pa'!O$6:Q$22,2,FALSE),"")</f>
        <v>РАЗВОЈ СПОРТА И ОМЛАДИНЕ</v>
      </c>
      <c r="I108" s="146">
        <f>IFERROR(+VLOOKUP($G108,'šifarnik Pg-Pa'!$O$6:$Q$22,3,FALSE),"")</f>
        <v>14</v>
      </c>
      <c r="J108" s="266" t="s">
        <v>522</v>
      </c>
      <c r="K108" s="305" t="str">
        <f>IFERROR(+VLOOKUP(J108,'šifarnik Pg-Pa'!O$28:P$140,2,FALSE),"")</f>
        <v>Спровођење омладинске политике</v>
      </c>
      <c r="L108" s="245"/>
      <c r="M108" s="244"/>
      <c r="N108" s="239">
        <v>1</v>
      </c>
      <c r="O108" s="269">
        <v>423</v>
      </c>
      <c r="P108" s="268">
        <v>512000</v>
      </c>
      <c r="Q108" s="239">
        <v>0</v>
      </c>
      <c r="R108" s="76"/>
      <c r="T108" s="76"/>
      <c r="U108" s="76"/>
      <c r="V108" s="197"/>
      <c r="W108" s="203" t="s">
        <v>281</v>
      </c>
      <c r="X108" s="204">
        <v>713</v>
      </c>
      <c r="Y108" s="197"/>
      <c r="Z108" s="197"/>
      <c r="AA108" s="205">
        <v>78</v>
      </c>
      <c r="AB108" s="197">
        <f t="shared" si="2"/>
        <v>3</v>
      </c>
      <c r="AD108" s="9" t="s">
        <v>1489</v>
      </c>
      <c r="AE108" s="4">
        <v>219</v>
      </c>
      <c r="AF108" t="s">
        <v>1537</v>
      </c>
    </row>
    <row r="109" spans="1:32" ht="45">
      <c r="A109">
        <f>+IF(P109&gt;0,+MAX(A$8:A108)+1,0)</f>
        <v>102</v>
      </c>
      <c r="B109" s="240">
        <v>5</v>
      </c>
      <c r="C109" s="237" t="s">
        <v>1692</v>
      </c>
      <c r="D109" s="273" t="s">
        <v>1721</v>
      </c>
      <c r="E109" s="237" t="s">
        <v>1686</v>
      </c>
      <c r="F109" s="236">
        <v>810</v>
      </c>
      <c r="G109" s="236" t="s">
        <v>419</v>
      </c>
      <c r="H109" s="306" t="str">
        <f>IFERROR(+VLOOKUP(G109,'šifarnik Pg-Pa'!O$6:Q$22,2,FALSE),"")</f>
        <v>РАЗВОЈ СПОРТА И ОМЛАДИНЕ</v>
      </c>
      <c r="I109" s="146">
        <f>IFERROR(+VLOOKUP($G109,'šifarnik Pg-Pa'!$O$6:$Q$22,3,FALSE),"")</f>
        <v>14</v>
      </c>
      <c r="J109" s="266" t="s">
        <v>522</v>
      </c>
      <c r="K109" s="305" t="str">
        <f>IFERROR(+VLOOKUP(J109,'šifarnik Pg-Pa'!O$28:P$140,2,FALSE),"")</f>
        <v>Спровођење омладинске политике</v>
      </c>
      <c r="L109" s="245"/>
      <c r="M109" s="244"/>
      <c r="N109" s="239">
        <v>7</v>
      </c>
      <c r="O109" s="195" t="s">
        <v>1709</v>
      </c>
      <c r="P109" s="268">
        <v>300000</v>
      </c>
      <c r="Q109" s="239">
        <v>0</v>
      </c>
      <c r="R109" s="76"/>
      <c r="T109" s="76"/>
      <c r="U109" s="76"/>
      <c r="V109" s="197"/>
      <c r="W109" s="203" t="s">
        <v>282</v>
      </c>
      <c r="X109" s="204">
        <v>720</v>
      </c>
      <c r="Y109" s="197"/>
      <c r="Z109" s="197"/>
      <c r="AA109" s="205">
        <v>227</v>
      </c>
      <c r="AB109" s="197">
        <f t="shared" si="2"/>
        <v>3</v>
      </c>
      <c r="AD109" s="9" t="s">
        <v>1490</v>
      </c>
      <c r="AE109" s="4">
        <v>220</v>
      </c>
      <c r="AF109" t="s">
        <v>1537</v>
      </c>
    </row>
    <row r="110" spans="1:32" ht="45">
      <c r="A110">
        <f>+IF(P110&gt;0,+MAX(A$8:A109)+1,0)</f>
        <v>103</v>
      </c>
      <c r="B110" s="240">
        <v>5</v>
      </c>
      <c r="C110" s="237" t="s">
        <v>1692</v>
      </c>
      <c r="D110" s="273" t="s">
        <v>1721</v>
      </c>
      <c r="E110" s="237" t="s">
        <v>1686</v>
      </c>
      <c r="F110" s="236">
        <v>810</v>
      </c>
      <c r="G110" s="236" t="s">
        <v>419</v>
      </c>
      <c r="H110" s="306" t="str">
        <f>IFERROR(+VLOOKUP(G110,'šifarnik Pg-Pa'!O$6:Q$22,2,FALSE),"")</f>
        <v>РАЗВОЈ СПОРТА И ОМЛАДИНЕ</v>
      </c>
      <c r="I110" s="146">
        <f>IFERROR(+VLOOKUP($G110,'šifarnik Pg-Pa'!$O$6:$Q$22,3,FALSE),"")</f>
        <v>14</v>
      </c>
      <c r="J110" s="266" t="s">
        <v>522</v>
      </c>
      <c r="K110" s="305" t="str">
        <f>IFERROR(+VLOOKUP(J110,'šifarnik Pg-Pa'!O$28:P$140,2,FALSE),"")</f>
        <v>Спровођење омладинске политике</v>
      </c>
      <c r="L110" s="245"/>
      <c r="M110" s="244"/>
      <c r="N110" s="239">
        <v>1</v>
      </c>
      <c r="O110" s="256">
        <v>426</v>
      </c>
      <c r="P110" s="251">
        <v>63000</v>
      </c>
      <c r="Q110" s="239">
        <v>0</v>
      </c>
      <c r="R110" s="76"/>
      <c r="T110" s="76"/>
      <c r="U110" s="76"/>
      <c r="V110" s="197"/>
      <c r="W110" s="203" t="s">
        <v>283</v>
      </c>
      <c r="X110" s="204">
        <v>721</v>
      </c>
      <c r="Y110" s="197"/>
      <c r="Z110" s="197"/>
      <c r="AA110" s="205">
        <v>79</v>
      </c>
      <c r="AB110" s="197">
        <f t="shared" si="2"/>
        <v>3</v>
      </c>
      <c r="AD110" s="9" t="s">
        <v>1491</v>
      </c>
      <c r="AE110" s="4">
        <v>221</v>
      </c>
      <c r="AF110" t="s">
        <v>1537</v>
      </c>
    </row>
    <row r="111" spans="1:32" ht="45">
      <c r="A111">
        <f>+IF(P111&gt;0,+MAX(A$8:A110)+1,0)</f>
        <v>104</v>
      </c>
      <c r="B111" s="240">
        <v>5</v>
      </c>
      <c r="C111" s="237" t="s">
        <v>1692</v>
      </c>
      <c r="D111" s="273" t="s">
        <v>1721</v>
      </c>
      <c r="E111" s="237" t="s">
        <v>1686</v>
      </c>
      <c r="F111" s="236">
        <v>810</v>
      </c>
      <c r="G111" s="236" t="s">
        <v>419</v>
      </c>
      <c r="H111" s="306" t="str">
        <f>IFERROR(+VLOOKUP(G111,'šifarnik Pg-Pa'!O$6:Q$22,2,FALSE),"")</f>
        <v>РАЗВОЈ СПОРТА И ОМЛАДИНЕ</v>
      </c>
      <c r="I111" s="146">
        <f>IFERROR(+VLOOKUP($G111,'šifarnik Pg-Pa'!$O$6:$Q$22,3,FALSE),"")</f>
        <v>14</v>
      </c>
      <c r="J111" s="266" t="s">
        <v>522</v>
      </c>
      <c r="K111" s="305" t="str">
        <f>IFERROR(+VLOOKUP(J111,'šifarnik Pg-Pa'!O$28:P$140,2,FALSE),"")</f>
        <v>Спровођење омладинске политике</v>
      </c>
      <c r="L111" s="245"/>
      <c r="M111" s="244"/>
      <c r="N111" s="239">
        <v>1</v>
      </c>
      <c r="O111" s="256">
        <v>482</v>
      </c>
      <c r="P111" s="251">
        <v>15000</v>
      </c>
      <c r="Q111" s="239">
        <v>0</v>
      </c>
      <c r="R111" s="76"/>
      <c r="T111" s="76"/>
      <c r="U111" s="76"/>
      <c r="V111" s="197"/>
      <c r="W111" s="203" t="s">
        <v>284</v>
      </c>
      <c r="X111" s="204">
        <v>722</v>
      </c>
      <c r="Y111" s="197"/>
      <c r="Z111" s="197"/>
      <c r="AA111" s="205">
        <v>228</v>
      </c>
      <c r="AB111" s="197">
        <f t="shared" si="2"/>
        <v>3</v>
      </c>
      <c r="AD111" s="9" t="s">
        <v>1492</v>
      </c>
      <c r="AE111" s="4">
        <v>222</v>
      </c>
      <c r="AF111" t="s">
        <v>1537</v>
      </c>
    </row>
    <row r="112" spans="1:32" ht="45">
      <c r="A112">
        <f>+IF(P112&gt;0,+MAX(A$8:A111)+1,0)</f>
        <v>105</v>
      </c>
      <c r="B112" s="240">
        <v>5</v>
      </c>
      <c r="C112" s="237" t="s">
        <v>1692</v>
      </c>
      <c r="D112" s="273" t="s">
        <v>1721</v>
      </c>
      <c r="E112" s="237" t="s">
        <v>1686</v>
      </c>
      <c r="F112" s="236">
        <v>810</v>
      </c>
      <c r="G112" s="236" t="s">
        <v>419</v>
      </c>
      <c r="H112" s="306" t="str">
        <f>IFERROR(+VLOOKUP(G112,'šifarnik Pg-Pa'!O$6:Q$22,2,FALSE),"")</f>
        <v>РАЗВОЈ СПОРТА И ОМЛАДИНЕ</v>
      </c>
      <c r="I112" s="146">
        <f>IFERROR(+VLOOKUP($G112,'šifarnik Pg-Pa'!$O$6:$Q$22,3,FALSE),"")</f>
        <v>14</v>
      </c>
      <c r="J112" s="266" t="s">
        <v>522</v>
      </c>
      <c r="K112" s="305" t="str">
        <f>IFERROR(+VLOOKUP(J112,'šifarnik Pg-Pa'!O$28:P$140,2,FALSE),"")</f>
        <v>Спровођење омладинске политике</v>
      </c>
      <c r="L112" s="245"/>
      <c r="M112" s="244"/>
      <c r="N112" s="239">
        <v>1</v>
      </c>
      <c r="O112" s="256">
        <v>512</v>
      </c>
      <c r="P112" s="251">
        <v>34000</v>
      </c>
      <c r="Q112" s="239">
        <v>0</v>
      </c>
      <c r="R112" s="76"/>
      <c r="T112" s="76"/>
      <c r="U112" s="76"/>
      <c r="V112" s="197"/>
      <c r="W112" s="203" t="s">
        <v>285</v>
      </c>
      <c r="X112" s="204">
        <v>723</v>
      </c>
      <c r="Y112" s="197"/>
      <c r="Z112" s="197"/>
      <c r="AA112" s="209">
        <v>80</v>
      </c>
      <c r="AB112" s="197">
        <f t="shared" si="2"/>
        <v>3</v>
      </c>
      <c r="AD112" s="9" t="s">
        <v>1493</v>
      </c>
      <c r="AE112" s="4">
        <v>224</v>
      </c>
      <c r="AF112" t="s">
        <v>1537</v>
      </c>
    </row>
    <row r="113" spans="1:32" ht="45">
      <c r="A113">
        <f>+IF(P113&gt;0,+MAX(A$8:A112)+1,0)</f>
        <v>106</v>
      </c>
      <c r="B113" s="240">
        <v>5</v>
      </c>
      <c r="C113" s="237" t="s">
        <v>1692</v>
      </c>
      <c r="D113" s="273" t="s">
        <v>1721</v>
      </c>
      <c r="E113" s="237" t="s">
        <v>1686</v>
      </c>
      <c r="F113" s="236">
        <v>810</v>
      </c>
      <c r="G113" s="236" t="s">
        <v>419</v>
      </c>
      <c r="H113" s="306" t="str">
        <f>IFERROR(+VLOOKUP(G113,'šifarnik Pg-Pa'!O$6:Q$22,2,FALSE),"")</f>
        <v>РАЗВОЈ СПОРТА И ОМЛАДИНЕ</v>
      </c>
      <c r="I113" s="146">
        <f>IFERROR(+VLOOKUP($G113,'šifarnik Pg-Pa'!$O$6:$Q$22,3,FALSE),"")</f>
        <v>14</v>
      </c>
      <c r="J113" s="266" t="s">
        <v>522</v>
      </c>
      <c r="K113" s="305" t="str">
        <f>IFERROR(+VLOOKUP(J113,'šifarnik Pg-Pa'!O$28:P$140,2,FALSE),"")</f>
        <v>Спровођење омладинске политике</v>
      </c>
      <c r="L113" s="245"/>
      <c r="M113" s="244"/>
      <c r="N113" s="239">
        <v>7</v>
      </c>
      <c r="O113" s="256">
        <v>512</v>
      </c>
      <c r="P113" s="251">
        <v>700000</v>
      </c>
      <c r="Q113" s="239">
        <v>0</v>
      </c>
      <c r="R113" s="76"/>
      <c r="T113" s="76"/>
      <c r="U113" s="76"/>
      <c r="V113" s="197"/>
      <c r="W113" s="203" t="s">
        <v>286</v>
      </c>
      <c r="X113" s="204">
        <v>724</v>
      </c>
      <c r="Y113" s="197"/>
      <c r="Z113" s="197"/>
      <c r="AA113" s="205">
        <v>81</v>
      </c>
      <c r="AB113" s="197">
        <f t="shared" si="2"/>
        <v>3</v>
      </c>
      <c r="AD113" s="9" t="s">
        <v>1494</v>
      </c>
      <c r="AE113" s="4">
        <v>225</v>
      </c>
      <c r="AF113" t="s">
        <v>1537</v>
      </c>
    </row>
    <row r="114" spans="1:32" ht="84">
      <c r="A114">
        <f>+IF(P114&gt;0,+MAX(A$8:A113)+1,0)</f>
        <v>107</v>
      </c>
      <c r="B114" s="240">
        <v>5</v>
      </c>
      <c r="C114" s="237" t="s">
        <v>1692</v>
      </c>
      <c r="D114" s="273" t="s">
        <v>1721</v>
      </c>
      <c r="E114" s="237" t="s">
        <v>1686</v>
      </c>
      <c r="F114" s="236">
        <v>810</v>
      </c>
      <c r="G114" s="236" t="s">
        <v>419</v>
      </c>
      <c r="H114" s="306" t="str">
        <f>IFERROR(+VLOOKUP(G114,'šifarnik Pg-Pa'!O$6:Q$22,2,FALSE),"")</f>
        <v>РАЗВОЈ СПОРТА И ОМЛАДИНЕ</v>
      </c>
      <c r="I114" s="146">
        <f>IFERROR(+VLOOKUP($G114,'šifarnik Pg-Pa'!$O$6:$Q$22,3,FALSE),"")</f>
        <v>14</v>
      </c>
      <c r="J114" s="236"/>
      <c r="K114" s="305" t="str">
        <f>IFERROR(+VLOOKUP(J114,'šifarnik Pg-Pa'!O$28:P$140,2,FALSE),"")</f>
        <v/>
      </c>
      <c r="L114" s="255" t="s">
        <v>1719</v>
      </c>
      <c r="M114" s="259" t="s">
        <v>1717</v>
      </c>
      <c r="N114" s="239">
        <v>6</v>
      </c>
      <c r="O114" s="195" t="s">
        <v>1704</v>
      </c>
      <c r="P114" s="251">
        <v>11562539</v>
      </c>
      <c r="Q114" s="239">
        <v>0</v>
      </c>
      <c r="R114" s="76"/>
      <c r="T114" s="76"/>
      <c r="U114" s="76"/>
      <c r="V114" s="197"/>
      <c r="W114" s="203" t="s">
        <v>287</v>
      </c>
      <c r="X114" s="204">
        <v>730</v>
      </c>
      <c r="Y114" s="197"/>
      <c r="Z114" s="197"/>
      <c r="AA114" s="205">
        <v>82</v>
      </c>
      <c r="AB114" s="197">
        <f t="shared" si="2"/>
        <v>3</v>
      </c>
      <c r="AD114" s="9" t="s">
        <v>1495</v>
      </c>
      <c r="AE114" s="4">
        <v>227</v>
      </c>
      <c r="AF114" t="s">
        <v>1537</v>
      </c>
    </row>
    <row r="115" spans="1:32" ht="84">
      <c r="A115">
        <f>+IF(P115&gt;0,+MAX(A$8:A114)+1,0)</f>
        <v>108</v>
      </c>
      <c r="B115" s="240">
        <v>5</v>
      </c>
      <c r="C115" s="237" t="s">
        <v>1692</v>
      </c>
      <c r="D115" s="273" t="s">
        <v>1721</v>
      </c>
      <c r="E115" s="237" t="s">
        <v>1686</v>
      </c>
      <c r="F115" s="236">
        <v>810</v>
      </c>
      <c r="G115" s="236" t="s">
        <v>419</v>
      </c>
      <c r="H115" s="306" t="str">
        <f>IFERROR(+VLOOKUP(G115,'šifarnik Pg-Pa'!O$6:Q$22,2,FALSE),"")</f>
        <v>РАЗВОЈ СПОРТА И ОМЛАДИНЕ</v>
      </c>
      <c r="I115" s="146">
        <f>IFERROR(+VLOOKUP($G115,'šifarnik Pg-Pa'!$O$6:$Q$22,3,FALSE),"")</f>
        <v>14</v>
      </c>
      <c r="J115" s="236"/>
      <c r="K115" s="305" t="str">
        <f>IFERROR(+VLOOKUP(J115,'šifarnik Pg-Pa'!O$28:P$140,2,FALSE),"")</f>
        <v/>
      </c>
      <c r="L115" s="255" t="s">
        <v>1719</v>
      </c>
      <c r="M115" s="259" t="s">
        <v>1717</v>
      </c>
      <c r="N115" s="239">
        <v>13</v>
      </c>
      <c r="O115" s="195" t="s">
        <v>1704</v>
      </c>
      <c r="P115" s="251">
        <v>855910</v>
      </c>
      <c r="Q115" s="239">
        <v>0</v>
      </c>
      <c r="R115" s="76"/>
      <c r="T115" s="76"/>
      <c r="U115" s="76"/>
      <c r="V115" s="197"/>
      <c r="W115" s="203" t="s">
        <v>288</v>
      </c>
      <c r="X115" s="204">
        <v>731</v>
      </c>
      <c r="Y115" s="197"/>
      <c r="Z115" s="197"/>
      <c r="AA115" s="205">
        <v>83</v>
      </c>
      <c r="AB115" s="197">
        <f t="shared" si="2"/>
        <v>3</v>
      </c>
      <c r="AD115" s="9" t="s">
        <v>1496</v>
      </c>
      <c r="AE115" s="4">
        <v>228</v>
      </c>
      <c r="AF115" t="s">
        <v>1537</v>
      </c>
    </row>
    <row r="116" spans="1:32" ht="60">
      <c r="A116">
        <f>+IF(P116&gt;0,+MAX(A$8:A115)+1,0)</f>
        <v>109</v>
      </c>
      <c r="B116" s="240">
        <v>5</v>
      </c>
      <c r="C116" s="237" t="s">
        <v>1692</v>
      </c>
      <c r="D116" s="273" t="s">
        <v>1721</v>
      </c>
      <c r="E116" s="237" t="s">
        <v>1686</v>
      </c>
      <c r="F116" s="236">
        <v>810</v>
      </c>
      <c r="G116" s="236" t="s">
        <v>419</v>
      </c>
      <c r="H116" s="306" t="str">
        <f>IFERROR(+VLOOKUP(G116,'šifarnik Pg-Pa'!O$6:Q$22,2,FALSE),"")</f>
        <v>РАЗВОЈ СПОРТА И ОМЛАДИНЕ</v>
      </c>
      <c r="I116" s="146">
        <f>IFERROR(+VLOOKUP($G116,'šifarnik Pg-Pa'!$O$6:$Q$22,3,FALSE),"")</f>
        <v>14</v>
      </c>
      <c r="J116" s="236"/>
      <c r="K116" s="305" t="str">
        <f>IFERROR(+VLOOKUP(J116,'šifarnik Pg-Pa'!O$28:P$140,2,FALSE),"")</f>
        <v/>
      </c>
      <c r="L116" s="255" t="s">
        <v>1720</v>
      </c>
      <c r="M116" s="260" t="s">
        <v>1718</v>
      </c>
      <c r="N116" s="239">
        <v>1</v>
      </c>
      <c r="O116" s="195" t="s">
        <v>1704</v>
      </c>
      <c r="P116" s="261">
        <v>8400000</v>
      </c>
      <c r="Q116" s="239">
        <v>0</v>
      </c>
      <c r="R116" s="76"/>
      <c r="T116" s="76"/>
      <c r="U116" s="76"/>
      <c r="V116" s="197"/>
      <c r="W116" s="203" t="s">
        <v>289</v>
      </c>
      <c r="X116" s="204">
        <v>732</v>
      </c>
      <c r="Y116" s="197"/>
      <c r="Z116" s="197"/>
      <c r="AA116" s="205">
        <v>84</v>
      </c>
      <c r="AB116" s="197">
        <f t="shared" si="2"/>
        <v>3</v>
      </c>
      <c r="AD116" s="9" t="s">
        <v>1497</v>
      </c>
      <c r="AE116" s="4">
        <v>229</v>
      </c>
      <c r="AF116" t="s">
        <v>1537</v>
      </c>
    </row>
    <row r="117" spans="1:32" ht="60">
      <c r="A117">
        <f>+IF(P117&gt;0,+MAX(A$8:A116)+1,0)</f>
        <v>110</v>
      </c>
      <c r="B117" s="240">
        <v>5</v>
      </c>
      <c r="C117" s="237" t="s">
        <v>1692</v>
      </c>
      <c r="D117" s="273" t="s">
        <v>1721</v>
      </c>
      <c r="E117" s="237" t="s">
        <v>1686</v>
      </c>
      <c r="F117" s="236">
        <v>810</v>
      </c>
      <c r="G117" s="236" t="s">
        <v>419</v>
      </c>
      <c r="H117" s="306" t="str">
        <f>IFERROR(+VLOOKUP(G117,'šifarnik Pg-Pa'!O$6:Q$22,2,FALSE),"")</f>
        <v>РАЗВОЈ СПОРТА И ОМЛАДИНЕ</v>
      </c>
      <c r="I117" s="146">
        <f>IFERROR(+VLOOKUP($G117,'šifarnik Pg-Pa'!$O$6:$Q$22,3,FALSE),"")</f>
        <v>14</v>
      </c>
      <c r="J117" s="236"/>
      <c r="K117" s="305" t="str">
        <f>IFERROR(+VLOOKUP(J117,'šifarnik Pg-Pa'!O$28:P$140,2,FALSE),"")</f>
        <v/>
      </c>
      <c r="L117" s="255" t="s">
        <v>1720</v>
      </c>
      <c r="M117" s="260" t="s">
        <v>1718</v>
      </c>
      <c r="N117" s="239">
        <v>7</v>
      </c>
      <c r="O117" s="195" t="s">
        <v>1704</v>
      </c>
      <c r="P117" s="239">
        <v>16000000</v>
      </c>
      <c r="Q117" s="239">
        <v>0</v>
      </c>
      <c r="R117" s="76"/>
      <c r="T117" s="76"/>
      <c r="U117" s="76"/>
      <c r="V117" s="197"/>
      <c r="W117" s="203" t="s">
        <v>290</v>
      </c>
      <c r="X117" s="204">
        <v>733</v>
      </c>
      <c r="Y117" s="197"/>
      <c r="Z117" s="197"/>
      <c r="AA117" s="205">
        <v>85</v>
      </c>
      <c r="AB117" s="197">
        <f t="shared" si="2"/>
        <v>3</v>
      </c>
      <c r="AD117" s="9" t="s">
        <v>1498</v>
      </c>
      <c r="AE117" s="4">
        <v>230</v>
      </c>
      <c r="AF117" t="s">
        <v>1537</v>
      </c>
    </row>
    <row r="118" spans="1:32" ht="60">
      <c r="A118">
        <f>+IF(P118&gt;0,+MAX(A$8:A117)+1,0)</f>
        <v>111</v>
      </c>
      <c r="B118" s="240">
        <v>5</v>
      </c>
      <c r="C118" s="237" t="s">
        <v>1692</v>
      </c>
      <c r="D118" s="273" t="s">
        <v>1721</v>
      </c>
      <c r="E118" s="237" t="s">
        <v>1686</v>
      </c>
      <c r="F118" s="236">
        <v>810</v>
      </c>
      <c r="G118" s="236" t="s">
        <v>419</v>
      </c>
      <c r="H118" s="306" t="str">
        <f>IFERROR(+VLOOKUP(G118,'šifarnik Pg-Pa'!O$6:Q$22,2,FALSE),"")</f>
        <v>РАЗВОЈ СПОРТА И ОМЛАДИНЕ</v>
      </c>
      <c r="I118" s="146">
        <f>IFERROR(+VLOOKUP($G118,'šifarnik Pg-Pa'!$O$6:$Q$22,3,FALSE),"")</f>
        <v>14</v>
      </c>
      <c r="J118" s="236"/>
      <c r="K118" s="305" t="str">
        <f>IFERROR(+VLOOKUP(J118,'šifarnik Pg-Pa'!O$28:P$140,2,FALSE),"")</f>
        <v/>
      </c>
      <c r="L118" s="255" t="s">
        <v>1720</v>
      </c>
      <c r="M118" s="260" t="s">
        <v>1718</v>
      </c>
      <c r="N118" s="239">
        <v>6</v>
      </c>
      <c r="O118" s="195" t="s">
        <v>1704</v>
      </c>
      <c r="P118" s="239">
        <v>8000000</v>
      </c>
      <c r="Q118" s="239">
        <v>0</v>
      </c>
      <c r="R118" s="76"/>
      <c r="T118" s="76"/>
      <c r="U118" s="76"/>
      <c r="V118" s="197"/>
      <c r="W118" s="203" t="s">
        <v>291</v>
      </c>
      <c r="X118" s="204">
        <v>734</v>
      </c>
      <c r="Y118" s="197"/>
      <c r="Z118" s="197"/>
      <c r="AA118" s="205">
        <v>88</v>
      </c>
      <c r="AB118" s="197">
        <f t="shared" si="2"/>
        <v>3</v>
      </c>
      <c r="AD118" s="9" t="s">
        <v>1499</v>
      </c>
      <c r="AE118" s="4">
        <v>231</v>
      </c>
      <c r="AF118" t="s">
        <v>1537</v>
      </c>
    </row>
    <row r="119" spans="1:32" ht="60">
      <c r="A119">
        <f>+IF(P119&gt;0,+MAX(A$8:A118)+1,0)</f>
        <v>112</v>
      </c>
      <c r="B119" s="240">
        <v>5</v>
      </c>
      <c r="C119" s="237" t="s">
        <v>1692</v>
      </c>
      <c r="D119" s="273" t="s">
        <v>1721</v>
      </c>
      <c r="E119" s="237" t="s">
        <v>1686</v>
      </c>
      <c r="F119" s="236">
        <v>810</v>
      </c>
      <c r="G119" s="236" t="s">
        <v>419</v>
      </c>
      <c r="H119" s="306" t="str">
        <f>IFERROR(+VLOOKUP(G119,'šifarnik Pg-Pa'!O$6:Q$22,2,FALSE),"")</f>
        <v>РАЗВОЈ СПОРТА И ОМЛАДИНЕ</v>
      </c>
      <c r="I119" s="146">
        <f>IFERROR(+VLOOKUP($G119,'šifarnik Pg-Pa'!$O$6:$Q$22,3,FALSE),"")</f>
        <v>14</v>
      </c>
      <c r="J119" s="236"/>
      <c r="K119" s="305" t="str">
        <f>IFERROR(+VLOOKUP(J119,'šifarnik Pg-Pa'!O$28:P$140,2,FALSE),"")</f>
        <v/>
      </c>
      <c r="L119" s="255" t="s">
        <v>1720</v>
      </c>
      <c r="M119" s="260" t="s">
        <v>1718</v>
      </c>
      <c r="N119" s="239">
        <v>8</v>
      </c>
      <c r="O119" s="195" t="s">
        <v>1704</v>
      </c>
      <c r="P119" s="239">
        <v>3404686</v>
      </c>
      <c r="Q119" s="239">
        <v>0</v>
      </c>
      <c r="R119" s="76"/>
      <c r="T119" s="76"/>
      <c r="U119" s="76"/>
      <c r="V119" s="197"/>
      <c r="W119" s="203" t="s">
        <v>292</v>
      </c>
      <c r="X119" s="204">
        <v>740</v>
      </c>
      <c r="Y119" s="197"/>
      <c r="Z119" s="197"/>
      <c r="AA119" s="205">
        <v>86</v>
      </c>
      <c r="AB119" s="197">
        <f t="shared" si="2"/>
        <v>3</v>
      </c>
      <c r="AD119" s="9" t="s">
        <v>1500</v>
      </c>
      <c r="AE119" s="4">
        <v>233</v>
      </c>
      <c r="AF119" t="s">
        <v>1537</v>
      </c>
    </row>
    <row r="120" spans="1:32" ht="45">
      <c r="A120">
        <f>+IF(P120&gt;0,+MAX(A$8:A119)+1,0)</f>
        <v>113</v>
      </c>
      <c r="B120" s="240">
        <v>5</v>
      </c>
      <c r="C120" s="237" t="s">
        <v>1692</v>
      </c>
      <c r="D120" s="273" t="s">
        <v>1731</v>
      </c>
      <c r="E120" s="237" t="s">
        <v>1686</v>
      </c>
      <c r="F120" s="236">
        <v>820</v>
      </c>
      <c r="G120" s="236" t="s">
        <v>411</v>
      </c>
      <c r="H120" s="306" t="str">
        <f>IFERROR(+VLOOKUP(G120,'šifarnik Pg-Pa'!O$6:Q$22,2,FALSE),"")</f>
        <v>РАЗВОЈ КУЛТУРЕ И ИНФОРМИСАЊА</v>
      </c>
      <c r="I120" s="146">
        <f>IFERROR(+VLOOKUP($G120,'šifarnik Pg-Pa'!$O$6:$Q$22,3,FALSE),"")</f>
        <v>13</v>
      </c>
      <c r="J120" s="255" t="s">
        <v>514</v>
      </c>
      <c r="K120" s="305" t="str">
        <f>IFERROR(+VLOOKUP(J120,'šifarnik Pg-Pa'!O$28:P$140,2,FALSE),"")</f>
        <v xml:space="preserve">Јачање културне продукције и уметничког стваралаштва </v>
      </c>
      <c r="L120" s="245"/>
      <c r="M120" s="260"/>
      <c r="N120" s="239">
        <v>1</v>
      </c>
      <c r="O120" s="195"/>
      <c r="P120" s="251">
        <v>3350000</v>
      </c>
      <c r="Q120" s="239">
        <v>279254</v>
      </c>
      <c r="R120" s="76"/>
      <c r="T120" s="76"/>
      <c r="U120" s="76"/>
      <c r="V120" s="197"/>
      <c r="W120" s="203" t="s">
        <v>293</v>
      </c>
      <c r="X120" s="204">
        <v>750</v>
      </c>
      <c r="Y120" s="197"/>
      <c r="Z120" s="197"/>
      <c r="AA120" s="205">
        <v>87</v>
      </c>
      <c r="AB120" s="197">
        <f t="shared" si="2"/>
        <v>0</v>
      </c>
      <c r="AD120" s="9" t="s">
        <v>1501</v>
      </c>
      <c r="AE120" s="4">
        <v>235</v>
      </c>
      <c r="AF120" t="s">
        <v>1537</v>
      </c>
    </row>
    <row r="121" spans="1:32" ht="60">
      <c r="A121">
        <f>+IF(P121&gt;0,+MAX(A$8:A120)+1,0)</f>
        <v>114</v>
      </c>
      <c r="B121" s="240">
        <v>5</v>
      </c>
      <c r="C121" s="237" t="s">
        <v>1692</v>
      </c>
      <c r="D121" s="273" t="s">
        <v>1731</v>
      </c>
      <c r="E121" s="237" t="s">
        <v>1686</v>
      </c>
      <c r="F121" s="236">
        <v>820</v>
      </c>
      <c r="G121" s="236" t="s">
        <v>411</v>
      </c>
      <c r="H121" s="306" t="str">
        <f>IFERROR(+VLOOKUP(G121,'šifarnik Pg-Pa'!O$6:Q$22,2,FALSE),"")</f>
        <v>РАЗВОЈ КУЛТУРЕ И ИНФОРМИСАЊА</v>
      </c>
      <c r="I121" s="146">
        <f>IFERROR(+VLOOKUP($G121,'šifarnik Pg-Pa'!$O$6:$Q$22,3,FALSE),"")</f>
        <v>13</v>
      </c>
      <c r="J121" s="255" t="s">
        <v>515</v>
      </c>
      <c r="K121" s="305" t="str">
        <f>IFERROR(+VLOOKUP(J121,'šifarnik Pg-Pa'!O$28:P$140,2,FALSE),"")</f>
        <v>Унапређење система очувања и представљања културно-историјског наслеђа</v>
      </c>
      <c r="L121" s="245"/>
      <c r="M121" s="244"/>
      <c r="N121" s="239">
        <v>1</v>
      </c>
      <c r="O121" s="195"/>
      <c r="P121" s="251">
        <v>450000</v>
      </c>
      <c r="Q121" s="239">
        <v>0</v>
      </c>
      <c r="R121" s="76"/>
      <c r="T121" s="76"/>
      <c r="U121" s="76"/>
      <c r="V121" s="197"/>
      <c r="W121" s="203" t="s">
        <v>294</v>
      </c>
      <c r="X121" s="204">
        <v>760</v>
      </c>
      <c r="Y121" s="197"/>
      <c r="Z121" s="197"/>
      <c r="AA121" s="205">
        <v>89</v>
      </c>
      <c r="AB121" s="197">
        <f t="shared" si="2"/>
        <v>0</v>
      </c>
      <c r="AD121" s="9" t="s">
        <v>1502</v>
      </c>
      <c r="AE121" s="4">
        <v>237</v>
      </c>
      <c r="AF121" t="s">
        <v>1537</v>
      </c>
    </row>
    <row r="122" spans="1:32" ht="45">
      <c r="A122">
        <f>+IF(P122&gt;0,+MAX(A$8:A121)+1,0)</f>
        <v>115</v>
      </c>
      <c r="B122" s="240">
        <v>5</v>
      </c>
      <c r="C122" s="237" t="s">
        <v>1692</v>
      </c>
      <c r="D122" s="273" t="s">
        <v>1731</v>
      </c>
      <c r="E122" s="237" t="s">
        <v>1686</v>
      </c>
      <c r="F122" s="236">
        <v>820</v>
      </c>
      <c r="G122" s="236" t="s">
        <v>411</v>
      </c>
      <c r="H122" s="306" t="str">
        <f>IFERROR(+VLOOKUP(G122,'šifarnik Pg-Pa'!O$6:Q$22,2,FALSE),"")</f>
        <v>РАЗВОЈ КУЛТУРЕ И ИНФОРМИСАЊА</v>
      </c>
      <c r="I122" s="146">
        <f>IFERROR(+VLOOKUP($G122,'šifarnik Pg-Pa'!$O$6:$Q$22,3,FALSE),"")</f>
        <v>13</v>
      </c>
      <c r="J122" s="236"/>
      <c r="K122" s="305" t="str">
        <f>IFERROR(+VLOOKUP(J122,'šifarnik Pg-Pa'!O$28:P$140,2,FALSE),"")</f>
        <v/>
      </c>
      <c r="L122" s="255" t="s">
        <v>1727</v>
      </c>
      <c r="M122" s="259" t="s">
        <v>1722</v>
      </c>
      <c r="N122" s="239">
        <v>1</v>
      </c>
      <c r="O122" s="195"/>
      <c r="P122" s="261">
        <v>700000</v>
      </c>
      <c r="Q122" s="239">
        <v>166666</v>
      </c>
      <c r="R122" s="76"/>
      <c r="T122" s="76"/>
      <c r="U122" s="76"/>
      <c r="V122" s="197"/>
      <c r="W122" s="203" t="s">
        <v>295</v>
      </c>
      <c r="X122" s="200">
        <v>800</v>
      </c>
      <c r="Y122" s="197"/>
      <c r="Z122" s="197"/>
      <c r="AA122" s="205">
        <v>229</v>
      </c>
      <c r="AB122" s="197">
        <f t="shared" si="2"/>
        <v>0</v>
      </c>
      <c r="AD122" s="9" t="s">
        <v>1503</v>
      </c>
      <c r="AE122" s="4">
        <v>238</v>
      </c>
      <c r="AF122" t="s">
        <v>1537</v>
      </c>
    </row>
    <row r="123" spans="1:32" ht="60">
      <c r="A123">
        <f>+IF(P123&gt;0,+MAX(A$8:A122)+1,0)</f>
        <v>116</v>
      </c>
      <c r="B123" s="240">
        <v>5</v>
      </c>
      <c r="C123" s="237" t="s">
        <v>1692</v>
      </c>
      <c r="D123" s="273" t="s">
        <v>1731</v>
      </c>
      <c r="E123" s="237" t="s">
        <v>1686</v>
      </c>
      <c r="F123" s="236">
        <v>820</v>
      </c>
      <c r="G123" s="236" t="s">
        <v>411</v>
      </c>
      <c r="H123" s="306" t="str">
        <f>IFERROR(+VLOOKUP(G123,'šifarnik Pg-Pa'!O$6:Q$22,2,FALSE),"")</f>
        <v>РАЗВОЈ КУЛТУРЕ И ИНФОРМИСАЊА</v>
      </c>
      <c r="I123" s="146">
        <f>IFERROR(+VLOOKUP($G123,'šifarnik Pg-Pa'!$O$6:$Q$22,3,FALSE),"")</f>
        <v>13</v>
      </c>
      <c r="J123" s="236"/>
      <c r="K123" s="305" t="str">
        <f>IFERROR(+VLOOKUP(J123,'šifarnik Pg-Pa'!O$28:P$140,2,FALSE),"")</f>
        <v/>
      </c>
      <c r="L123" s="255" t="s">
        <v>1728</v>
      </c>
      <c r="M123" s="259" t="s">
        <v>1723</v>
      </c>
      <c r="N123" s="239">
        <v>15</v>
      </c>
      <c r="O123" s="195"/>
      <c r="P123" s="251">
        <v>21238</v>
      </c>
      <c r="Q123" s="239">
        <v>0</v>
      </c>
      <c r="R123" s="76"/>
      <c r="T123" s="76"/>
      <c r="U123" s="76"/>
      <c r="V123" s="197"/>
      <c r="W123" s="203" t="s">
        <v>296</v>
      </c>
      <c r="X123" s="204">
        <v>810</v>
      </c>
      <c r="Y123" s="197"/>
      <c r="Z123" s="197"/>
      <c r="AA123" s="205">
        <v>97</v>
      </c>
      <c r="AB123" s="197">
        <f t="shared" si="2"/>
        <v>0</v>
      </c>
      <c r="AD123" s="9" t="s">
        <v>1504</v>
      </c>
      <c r="AE123" s="4">
        <v>239</v>
      </c>
      <c r="AF123" t="s">
        <v>1537</v>
      </c>
    </row>
    <row r="124" spans="1:32" ht="60">
      <c r="A124">
        <f>+IF(P124&gt;0,+MAX(A$8:A123)+1,0)</f>
        <v>117</v>
      </c>
      <c r="B124" s="240">
        <v>5</v>
      </c>
      <c r="C124" s="237" t="s">
        <v>1692</v>
      </c>
      <c r="D124" s="273" t="s">
        <v>1731</v>
      </c>
      <c r="E124" s="237" t="s">
        <v>1686</v>
      </c>
      <c r="F124" s="236">
        <v>820</v>
      </c>
      <c r="G124" s="236" t="s">
        <v>411</v>
      </c>
      <c r="H124" s="306" t="str">
        <f>IFERROR(+VLOOKUP(G124,'šifarnik Pg-Pa'!O$6:Q$22,2,FALSE),"")</f>
        <v>РАЗВОЈ КУЛТУРЕ И ИНФОРМИСАЊА</v>
      </c>
      <c r="I124" s="146">
        <f>IFERROR(+VLOOKUP($G124,'šifarnik Pg-Pa'!$O$6:$Q$22,3,FALSE),"")</f>
        <v>13</v>
      </c>
      <c r="J124" s="236"/>
      <c r="K124" s="305" t="str">
        <f>IFERROR(+VLOOKUP(J124,'šifarnik Pg-Pa'!O$28:P$140,2,FALSE),"")</f>
        <v/>
      </c>
      <c r="L124" s="255" t="s">
        <v>1728</v>
      </c>
      <c r="M124" s="259" t="s">
        <v>1726</v>
      </c>
      <c r="N124" s="239">
        <v>5</v>
      </c>
      <c r="O124" s="195"/>
      <c r="P124" s="251">
        <v>2138762</v>
      </c>
      <c r="Q124" s="239">
        <v>0</v>
      </c>
      <c r="R124" s="76"/>
      <c r="T124" s="76"/>
      <c r="U124" s="76"/>
      <c r="V124" s="197"/>
      <c r="W124" s="203" t="s">
        <v>297</v>
      </c>
      <c r="X124" s="204">
        <v>820</v>
      </c>
      <c r="Y124" s="197"/>
      <c r="Z124" s="197"/>
      <c r="AA124" s="205">
        <v>98</v>
      </c>
      <c r="AB124" s="197">
        <f t="shared" si="2"/>
        <v>0</v>
      </c>
      <c r="AD124" s="9" t="s">
        <v>1505</v>
      </c>
      <c r="AE124" s="4">
        <v>240</v>
      </c>
      <c r="AF124" t="s">
        <v>1537</v>
      </c>
    </row>
    <row r="125" spans="1:32" ht="45">
      <c r="A125">
        <f>+IF(P125&gt;0,+MAX(A$8:A124)+1,0)</f>
        <v>118</v>
      </c>
      <c r="B125" s="240">
        <v>5</v>
      </c>
      <c r="C125" s="237" t="s">
        <v>1692</v>
      </c>
      <c r="D125" s="273" t="s">
        <v>1731</v>
      </c>
      <c r="E125" s="237" t="s">
        <v>1686</v>
      </c>
      <c r="F125" s="236">
        <v>820</v>
      </c>
      <c r="G125" s="236" t="s">
        <v>411</v>
      </c>
      <c r="H125" s="306" t="str">
        <f>IFERROR(+VLOOKUP(G125,'šifarnik Pg-Pa'!O$6:Q$22,2,FALSE),"")</f>
        <v>РАЗВОЈ КУЛТУРЕ И ИНФОРМИСАЊА</v>
      </c>
      <c r="I125" s="146">
        <f>IFERROR(+VLOOKUP($G125,'šifarnik Pg-Pa'!$O$6:$Q$22,3,FALSE),"")</f>
        <v>13</v>
      </c>
      <c r="J125" s="236"/>
      <c r="K125" s="305" t="str">
        <f>IFERROR(+VLOOKUP(J125,'šifarnik Pg-Pa'!O$28:P$140,2,FALSE),"")</f>
        <v/>
      </c>
      <c r="L125" s="255" t="s">
        <v>1729</v>
      </c>
      <c r="M125" s="259" t="s">
        <v>1724</v>
      </c>
      <c r="N125" s="239">
        <v>15</v>
      </c>
      <c r="O125" s="195"/>
      <c r="P125" s="251">
        <v>1172320</v>
      </c>
      <c r="Q125" s="239">
        <v>0</v>
      </c>
      <c r="R125" s="76"/>
      <c r="T125" s="76"/>
      <c r="U125" s="76"/>
      <c r="V125" s="197"/>
      <c r="W125" s="203" t="s">
        <v>298</v>
      </c>
      <c r="X125" s="204">
        <v>830</v>
      </c>
      <c r="Y125" s="197"/>
      <c r="Z125" s="197"/>
      <c r="AA125" s="205">
        <v>231</v>
      </c>
      <c r="AB125" s="197">
        <f t="shared" si="2"/>
        <v>0</v>
      </c>
      <c r="AD125" s="9" t="s">
        <v>1506</v>
      </c>
      <c r="AE125" s="4">
        <v>243</v>
      </c>
      <c r="AF125" t="s">
        <v>1537</v>
      </c>
    </row>
    <row r="126" spans="1:32" ht="48">
      <c r="A126">
        <f>+IF(P126&gt;0,+MAX(A$8:A125)+1,0)</f>
        <v>119</v>
      </c>
      <c r="B126" s="240">
        <v>5</v>
      </c>
      <c r="C126" s="237" t="s">
        <v>1692</v>
      </c>
      <c r="D126" s="273" t="s">
        <v>1731</v>
      </c>
      <c r="E126" s="237" t="s">
        <v>1686</v>
      </c>
      <c r="F126" s="236">
        <v>820</v>
      </c>
      <c r="G126" s="236" t="s">
        <v>411</v>
      </c>
      <c r="H126" s="306" t="str">
        <f>IFERROR(+VLOOKUP(G126,'šifarnik Pg-Pa'!O$6:Q$22,2,FALSE),"")</f>
        <v>РАЗВОЈ КУЛТУРЕ И ИНФОРМИСАЊА</v>
      </c>
      <c r="I126" s="146">
        <f>IFERROR(+VLOOKUP($G126,'šifarnik Pg-Pa'!$O$6:$Q$22,3,FALSE),"")</f>
        <v>13</v>
      </c>
      <c r="J126" s="236"/>
      <c r="K126" s="305" t="str">
        <f>IFERROR(+VLOOKUP(J126,'šifarnik Pg-Pa'!O$28:P$140,2,FALSE),"")</f>
        <v/>
      </c>
      <c r="L126" s="255" t="s">
        <v>1730</v>
      </c>
      <c r="M126" s="259" t="s">
        <v>1725</v>
      </c>
      <c r="N126" s="239">
        <v>1</v>
      </c>
      <c r="O126" s="195"/>
      <c r="P126" s="251">
        <v>1028684</v>
      </c>
      <c r="Q126" s="239">
        <v>0</v>
      </c>
      <c r="R126" s="76"/>
      <c r="T126" s="76"/>
      <c r="U126" s="76"/>
      <c r="V126" s="197"/>
      <c r="W126" s="203" t="s">
        <v>299</v>
      </c>
      <c r="X126" s="204">
        <v>840</v>
      </c>
      <c r="Y126" s="197"/>
      <c r="Z126" s="197"/>
      <c r="AA126" s="205">
        <v>230</v>
      </c>
      <c r="AB126" s="197">
        <f t="shared" si="2"/>
        <v>0</v>
      </c>
      <c r="AD126" s="9" t="s">
        <v>1507</v>
      </c>
      <c r="AE126" s="4">
        <v>244</v>
      </c>
      <c r="AF126" t="s">
        <v>1537</v>
      </c>
    </row>
    <row r="127" spans="1:32" ht="48">
      <c r="A127">
        <f>+IF(P127&gt;0,+MAX(A$8:A126)+1,0)</f>
        <v>120</v>
      </c>
      <c r="B127" s="240">
        <v>5</v>
      </c>
      <c r="C127" s="237" t="s">
        <v>1692</v>
      </c>
      <c r="D127" s="273" t="s">
        <v>1731</v>
      </c>
      <c r="E127" s="237" t="s">
        <v>1686</v>
      </c>
      <c r="F127" s="236">
        <v>820</v>
      </c>
      <c r="G127" s="236" t="s">
        <v>411</v>
      </c>
      <c r="H127" s="306" t="str">
        <f>IFERROR(+VLOOKUP(G127,'šifarnik Pg-Pa'!O$6:Q$22,2,FALSE),"")</f>
        <v>РАЗВОЈ КУЛТУРЕ И ИНФОРМИСАЊА</v>
      </c>
      <c r="I127" s="146">
        <f>IFERROR(+VLOOKUP($G127,'šifarnik Pg-Pa'!$O$6:$Q$22,3,FALSE),"")</f>
        <v>13</v>
      </c>
      <c r="J127" s="236"/>
      <c r="K127" s="305" t="str">
        <f>IFERROR(+VLOOKUP(J127,'šifarnik Pg-Pa'!O$28:P$140,2,FALSE),"")</f>
        <v/>
      </c>
      <c r="L127" s="255" t="s">
        <v>1730</v>
      </c>
      <c r="M127" s="259" t="s">
        <v>1725</v>
      </c>
      <c r="N127" s="239">
        <v>7</v>
      </c>
      <c r="O127" s="195"/>
      <c r="P127" s="251">
        <v>1028684</v>
      </c>
      <c r="Q127" s="239">
        <v>0</v>
      </c>
      <c r="R127" s="76"/>
      <c r="T127" s="76"/>
      <c r="U127" s="76"/>
      <c r="V127" s="197"/>
      <c r="W127" s="203" t="s">
        <v>300</v>
      </c>
      <c r="X127" s="204">
        <v>850</v>
      </c>
      <c r="Y127" s="197"/>
      <c r="Z127" s="197"/>
      <c r="AA127" s="205">
        <v>91</v>
      </c>
      <c r="AB127" s="197">
        <f t="shared" si="2"/>
        <v>0</v>
      </c>
      <c r="AD127" s="9" t="s">
        <v>1508</v>
      </c>
      <c r="AE127" s="4">
        <v>250</v>
      </c>
      <c r="AF127" t="s">
        <v>1537</v>
      </c>
    </row>
    <row r="128" spans="1:32" ht="45.75" thickBot="1">
      <c r="A128">
        <f>+IF(P128&gt;0,+MAX(A$8:A127)+1,0)</f>
        <v>121</v>
      </c>
      <c r="B128" s="240">
        <v>5</v>
      </c>
      <c r="C128" s="237" t="s">
        <v>1692</v>
      </c>
      <c r="D128" s="273" t="s">
        <v>1736</v>
      </c>
      <c r="E128" s="237" t="s">
        <v>1686</v>
      </c>
      <c r="F128" s="236">
        <v>700</v>
      </c>
      <c r="G128" s="236" t="s">
        <v>406</v>
      </c>
      <c r="H128" s="306" t="str">
        <f>IFERROR(+VLOOKUP(G128,'šifarnik Pg-Pa'!O$6:Q$22,2,FALSE),"")</f>
        <v>ЗДРАВСТВЕНА ЗАШТИТА</v>
      </c>
      <c r="I128" s="146">
        <f>IFERROR(+VLOOKUP($G128,'šifarnik Pg-Pa'!$O$6:$Q$22,3,FALSE),"")</f>
        <v>12</v>
      </c>
      <c r="J128" s="254" t="s">
        <v>528</v>
      </c>
      <c r="K128" s="305" t="str">
        <f>IFERROR(+VLOOKUP(J128,'šifarnik Pg-Pa'!O$28:P$140,2,FALSE),"")</f>
        <v>Функционисање установа примарне здравствне заштите</v>
      </c>
      <c r="L128" s="245"/>
      <c r="M128" s="244"/>
      <c r="N128" s="239">
        <v>1</v>
      </c>
      <c r="O128" s="195" t="s">
        <v>1733</v>
      </c>
      <c r="P128" s="261">
        <v>5136350</v>
      </c>
      <c r="Q128" s="239">
        <v>315305</v>
      </c>
      <c r="R128" s="76"/>
      <c r="T128" s="76"/>
      <c r="U128" s="76"/>
      <c r="V128" s="197"/>
      <c r="W128" s="203" t="s">
        <v>301</v>
      </c>
      <c r="X128" s="204">
        <v>860</v>
      </c>
      <c r="Y128" s="197"/>
      <c r="Z128" s="197"/>
      <c r="AA128" s="205">
        <v>92</v>
      </c>
      <c r="AB128" s="197">
        <f t="shared" si="2"/>
        <v>3</v>
      </c>
      <c r="AD128" s="173" t="s">
        <v>1509</v>
      </c>
      <c r="AE128" s="174"/>
    </row>
    <row r="129" spans="1:32" ht="45">
      <c r="A129">
        <f>+IF(P129&gt;0,+MAX(A$8:A128)+1,0)</f>
        <v>122</v>
      </c>
      <c r="B129" s="240">
        <v>5</v>
      </c>
      <c r="C129" s="237" t="s">
        <v>1692</v>
      </c>
      <c r="D129" s="273" t="s">
        <v>1736</v>
      </c>
      <c r="E129" s="237" t="s">
        <v>1686</v>
      </c>
      <c r="F129" s="236">
        <v>700</v>
      </c>
      <c r="G129" s="236" t="s">
        <v>406</v>
      </c>
      <c r="H129" s="306" t="str">
        <f>IFERROR(+VLOOKUP(G129,'šifarnik Pg-Pa'!O$6:Q$22,2,FALSE),"")</f>
        <v>ЗДРАВСТВЕНА ЗАШТИТА</v>
      </c>
      <c r="I129" s="146">
        <f>IFERROR(+VLOOKUP($G129,'šifarnik Pg-Pa'!$O$6:$Q$22,3,FALSE),"")</f>
        <v>12</v>
      </c>
      <c r="J129" s="254" t="s">
        <v>528</v>
      </c>
      <c r="K129" s="305" t="str">
        <f>IFERROR(+VLOOKUP(J129,'šifarnik Pg-Pa'!O$28:P$140,2,FALSE),"")</f>
        <v>Функционисање установа примарне здравствне заштите</v>
      </c>
      <c r="L129" s="245"/>
      <c r="M129" s="244"/>
      <c r="N129" s="239">
        <v>1</v>
      </c>
      <c r="O129" s="195" t="s">
        <v>1733</v>
      </c>
      <c r="P129" s="261">
        <v>919407</v>
      </c>
      <c r="Q129" s="239">
        <v>0</v>
      </c>
      <c r="R129" s="76"/>
      <c r="T129" s="76"/>
      <c r="U129" s="76"/>
      <c r="V129" s="197"/>
      <c r="W129" s="203" t="s">
        <v>302</v>
      </c>
      <c r="X129" s="200">
        <v>900</v>
      </c>
      <c r="Y129" s="197"/>
      <c r="Z129" s="197"/>
      <c r="AA129" s="205">
        <v>93</v>
      </c>
      <c r="AB129" s="197">
        <f t="shared" si="2"/>
        <v>3</v>
      </c>
      <c r="AD129" s="9"/>
      <c r="AE129" s="175"/>
    </row>
    <row r="130" spans="1:32" ht="45">
      <c r="A130">
        <f>+IF(P130&gt;0,+MAX(A$8:A129)+1,0)</f>
        <v>123</v>
      </c>
      <c r="B130" s="240">
        <v>5</v>
      </c>
      <c r="C130" s="237" t="s">
        <v>1692</v>
      </c>
      <c r="D130" s="273" t="s">
        <v>1736</v>
      </c>
      <c r="E130" s="237" t="s">
        <v>1686</v>
      </c>
      <c r="F130" s="236">
        <v>700</v>
      </c>
      <c r="G130" s="236" t="s">
        <v>406</v>
      </c>
      <c r="H130" s="306" t="str">
        <f>IFERROR(+VLOOKUP(G130,'šifarnik Pg-Pa'!O$6:Q$22,2,FALSE),"")</f>
        <v>ЗДРАВСТВЕНА ЗАШТИТА</v>
      </c>
      <c r="I130" s="146">
        <f>IFERROR(+VLOOKUP($G130,'šifarnik Pg-Pa'!$O$6:$Q$22,3,FALSE),"")</f>
        <v>12</v>
      </c>
      <c r="J130" s="254" t="s">
        <v>528</v>
      </c>
      <c r="K130" s="305" t="str">
        <f>IFERROR(+VLOOKUP(J130,'šifarnik Pg-Pa'!O$28:P$140,2,FALSE),"")</f>
        <v>Функционисање установа примарне здравствне заштите</v>
      </c>
      <c r="L130" s="245"/>
      <c r="M130" s="244"/>
      <c r="N130" s="239">
        <v>1</v>
      </c>
      <c r="O130" s="195" t="s">
        <v>1733</v>
      </c>
      <c r="P130" s="270">
        <v>100000</v>
      </c>
      <c r="Q130" s="239">
        <v>0</v>
      </c>
      <c r="R130" s="76"/>
      <c r="T130" s="76"/>
      <c r="U130" s="76"/>
      <c r="V130" s="197"/>
      <c r="W130" s="203" t="s">
        <v>303</v>
      </c>
      <c r="X130" s="204">
        <v>910</v>
      </c>
      <c r="Y130" s="197"/>
      <c r="Z130" s="197"/>
      <c r="AA130" s="205">
        <v>94</v>
      </c>
      <c r="AB130" s="197">
        <f t="shared" si="2"/>
        <v>3</v>
      </c>
      <c r="AD130" s="9"/>
      <c r="AE130" s="4"/>
    </row>
    <row r="131" spans="1:32" ht="45">
      <c r="A131">
        <f>+IF(P131&gt;0,+MAX(A$8:A130)+1,0)</f>
        <v>124</v>
      </c>
      <c r="B131" s="240">
        <v>5</v>
      </c>
      <c r="C131" s="237" t="s">
        <v>1692</v>
      </c>
      <c r="D131" s="273" t="s">
        <v>1736</v>
      </c>
      <c r="E131" s="237" t="s">
        <v>1686</v>
      </c>
      <c r="F131" s="236">
        <v>700</v>
      </c>
      <c r="G131" s="236" t="s">
        <v>406</v>
      </c>
      <c r="H131" s="306" t="str">
        <f>IFERROR(+VLOOKUP(G131,'šifarnik Pg-Pa'!O$6:Q$22,2,FALSE),"")</f>
        <v>ЗДРАВСТВЕНА ЗАШТИТА</v>
      </c>
      <c r="I131" s="146">
        <f>IFERROR(+VLOOKUP($G131,'šifarnik Pg-Pa'!$O$6:$Q$22,3,FALSE),"")</f>
        <v>12</v>
      </c>
      <c r="J131" s="254" t="s">
        <v>528</v>
      </c>
      <c r="K131" s="305" t="str">
        <f>IFERROR(+VLOOKUP(J131,'šifarnik Pg-Pa'!O$28:P$140,2,FALSE),"")</f>
        <v>Функционисање установа примарне здравствне заштите</v>
      </c>
      <c r="L131" s="245"/>
      <c r="M131" s="244"/>
      <c r="N131" s="239">
        <v>1</v>
      </c>
      <c r="O131" s="195" t="s">
        <v>1733</v>
      </c>
      <c r="P131" s="270">
        <v>150000</v>
      </c>
      <c r="Q131" s="239">
        <v>0</v>
      </c>
      <c r="R131" s="76"/>
      <c r="T131" s="76"/>
      <c r="U131" s="76"/>
      <c r="V131" s="197"/>
      <c r="W131" s="203" t="s">
        <v>304</v>
      </c>
      <c r="X131" s="204">
        <v>911</v>
      </c>
      <c r="Y131" s="197"/>
      <c r="Z131" s="197"/>
      <c r="AA131" s="205">
        <v>232</v>
      </c>
      <c r="AB131" s="197">
        <f t="shared" si="2"/>
        <v>3</v>
      </c>
      <c r="AD131" s="9" t="s">
        <v>1510</v>
      </c>
      <c r="AE131" s="4">
        <v>34</v>
      </c>
      <c r="AF131" t="s">
        <v>1538</v>
      </c>
    </row>
    <row r="132" spans="1:32" ht="45">
      <c r="A132">
        <f>+IF(P132&gt;0,+MAX(A$8:A131)+1,0)</f>
        <v>125</v>
      </c>
      <c r="B132" s="240">
        <v>5</v>
      </c>
      <c r="C132" s="237" t="s">
        <v>1692</v>
      </c>
      <c r="D132" s="273" t="s">
        <v>1736</v>
      </c>
      <c r="E132" s="237" t="s">
        <v>1686</v>
      </c>
      <c r="F132" s="236">
        <v>700</v>
      </c>
      <c r="G132" s="236" t="s">
        <v>406</v>
      </c>
      <c r="H132" s="306" t="str">
        <f>IFERROR(+VLOOKUP(G132,'šifarnik Pg-Pa'!O$6:Q$22,2,FALSE),"")</f>
        <v>ЗДРАВСТВЕНА ЗАШТИТА</v>
      </c>
      <c r="I132" s="146">
        <f>IFERROR(+VLOOKUP($G132,'šifarnik Pg-Pa'!$O$6:$Q$22,3,FALSE),"")</f>
        <v>12</v>
      </c>
      <c r="J132" s="254" t="s">
        <v>528</v>
      </c>
      <c r="K132" s="305" t="str">
        <f>IFERROR(+VLOOKUP(J132,'šifarnik Pg-Pa'!O$28:P$140,2,FALSE),"")</f>
        <v>Функционисање установа примарне здравствне заштите</v>
      </c>
      <c r="L132" s="245"/>
      <c r="M132" s="244"/>
      <c r="N132" s="239">
        <v>1</v>
      </c>
      <c r="O132" s="195" t="s">
        <v>1733</v>
      </c>
      <c r="P132" s="270">
        <v>200000</v>
      </c>
      <c r="Q132" s="239">
        <v>0</v>
      </c>
      <c r="R132" s="76"/>
      <c r="T132" s="76"/>
      <c r="U132" s="76"/>
      <c r="V132" s="197"/>
      <c r="W132" s="203" t="s">
        <v>305</v>
      </c>
      <c r="X132" s="204">
        <v>912</v>
      </c>
      <c r="Y132" s="197"/>
      <c r="Z132" s="197"/>
      <c r="AA132" s="205">
        <v>233</v>
      </c>
      <c r="AB132" s="197">
        <f t="shared" si="2"/>
        <v>3</v>
      </c>
      <c r="AD132" s="9" t="s">
        <v>1511</v>
      </c>
      <c r="AE132" s="4">
        <v>49</v>
      </c>
      <c r="AF132" t="s">
        <v>1538</v>
      </c>
    </row>
    <row r="133" spans="1:32" ht="45">
      <c r="A133">
        <f>+IF(P133&gt;0,+MAX(A$8:A132)+1,0)</f>
        <v>0</v>
      </c>
      <c r="B133" s="240">
        <v>5</v>
      </c>
      <c r="C133" s="237" t="s">
        <v>1692</v>
      </c>
      <c r="D133" s="273" t="s">
        <v>1736</v>
      </c>
      <c r="E133" s="237" t="s">
        <v>1686</v>
      </c>
      <c r="F133" s="236">
        <v>700</v>
      </c>
      <c r="G133" s="236" t="s">
        <v>406</v>
      </c>
      <c r="H133" s="306" t="str">
        <f>IFERROR(+VLOOKUP(G133,'šifarnik Pg-Pa'!O$6:Q$22,2,FALSE),"")</f>
        <v>ЗДРАВСТВЕНА ЗАШТИТА</v>
      </c>
      <c r="I133" s="146">
        <f>IFERROR(+VLOOKUP($G133,'šifarnik Pg-Pa'!$O$6:$Q$22,3,FALSE),"")</f>
        <v>12</v>
      </c>
      <c r="J133" s="254" t="s">
        <v>528</v>
      </c>
      <c r="K133" s="305" t="str">
        <f>IFERROR(+VLOOKUP(J133,'šifarnik Pg-Pa'!O$28:P$140,2,FALSE),"")</f>
        <v>Функционисање установа примарне здравствне заштите</v>
      </c>
      <c r="L133" s="245"/>
      <c r="M133" s="244"/>
      <c r="N133" s="239">
        <v>1</v>
      </c>
      <c r="O133" s="195" t="s">
        <v>1733</v>
      </c>
      <c r="P133" s="270">
        <v>0</v>
      </c>
      <c r="Q133" s="239">
        <v>0</v>
      </c>
      <c r="R133" s="76"/>
      <c r="T133" s="76"/>
      <c r="U133" s="76"/>
      <c r="V133" s="197"/>
      <c r="W133" s="203" t="s">
        <v>306</v>
      </c>
      <c r="X133" s="204">
        <v>913</v>
      </c>
      <c r="Y133" s="197"/>
      <c r="Z133" s="197"/>
      <c r="AA133" s="205">
        <v>234</v>
      </c>
      <c r="AB133" s="197">
        <f t="shared" si="2"/>
        <v>3</v>
      </c>
      <c r="AD133" s="9" t="s">
        <v>1512</v>
      </c>
      <c r="AE133" s="4">
        <v>50</v>
      </c>
      <c r="AF133" t="s">
        <v>1538</v>
      </c>
    </row>
    <row r="134" spans="1:32" ht="45">
      <c r="A134">
        <f>+IF(P134&gt;0,+MAX(A$8:A133)+1,0)</f>
        <v>126</v>
      </c>
      <c r="B134" s="240">
        <v>5</v>
      </c>
      <c r="C134" s="237" t="s">
        <v>1692</v>
      </c>
      <c r="D134" s="273" t="s">
        <v>1736</v>
      </c>
      <c r="E134" s="237" t="s">
        <v>1686</v>
      </c>
      <c r="F134" s="236">
        <v>700</v>
      </c>
      <c r="G134" s="236" t="s">
        <v>406</v>
      </c>
      <c r="H134" s="306" t="str">
        <f>IFERROR(+VLOOKUP(G134,'šifarnik Pg-Pa'!O$6:Q$22,2,FALSE),"")</f>
        <v>ЗДРАВСТВЕНА ЗАШТИТА</v>
      </c>
      <c r="I134" s="146">
        <f>IFERROR(+VLOOKUP($G134,'šifarnik Pg-Pa'!$O$6:$Q$22,3,FALSE),"")</f>
        <v>12</v>
      </c>
      <c r="J134" s="254" t="s">
        <v>528</v>
      </c>
      <c r="K134" s="305" t="str">
        <f>IFERROR(+VLOOKUP(J134,'šifarnik Pg-Pa'!O$28:P$140,2,FALSE),"")</f>
        <v>Функционисање установа примарне здравствне заштите</v>
      </c>
      <c r="L134" s="245"/>
      <c r="M134" s="244"/>
      <c r="N134" s="239">
        <v>1</v>
      </c>
      <c r="O134" s="195" t="s">
        <v>1733</v>
      </c>
      <c r="P134" s="270">
        <v>1000000</v>
      </c>
      <c r="Q134" s="239">
        <v>80004</v>
      </c>
      <c r="R134" s="76"/>
      <c r="T134" s="76"/>
      <c r="U134" s="76"/>
      <c r="V134" s="197"/>
      <c r="W134" s="210" t="s">
        <v>307</v>
      </c>
      <c r="X134" s="204">
        <v>914</v>
      </c>
      <c r="Y134" s="197"/>
      <c r="Z134" s="197"/>
      <c r="AA134" s="205">
        <v>250</v>
      </c>
      <c r="AB134" s="197">
        <f t="shared" si="2"/>
        <v>3</v>
      </c>
      <c r="AD134" s="9" t="s">
        <v>1513</v>
      </c>
      <c r="AE134" s="4">
        <v>52</v>
      </c>
      <c r="AF134" t="s">
        <v>1538</v>
      </c>
    </row>
    <row r="135" spans="1:32" ht="45">
      <c r="A135">
        <f>+IF(P135&gt;0,+MAX(A$8:A134)+1,0)</f>
        <v>127</v>
      </c>
      <c r="B135" s="240">
        <v>5</v>
      </c>
      <c r="C135" s="237" t="s">
        <v>1692</v>
      </c>
      <c r="D135" s="273" t="s">
        <v>1736</v>
      </c>
      <c r="E135" s="237" t="s">
        <v>1686</v>
      </c>
      <c r="F135" s="236">
        <v>700</v>
      </c>
      <c r="G135" s="236" t="s">
        <v>406</v>
      </c>
      <c r="H135" s="306" t="str">
        <f>IFERROR(+VLOOKUP(G135,'šifarnik Pg-Pa'!O$6:Q$22,2,FALSE),"")</f>
        <v>ЗДРАВСТВЕНА ЗАШТИТА</v>
      </c>
      <c r="I135" s="146">
        <f>IFERROR(+VLOOKUP($G135,'šifarnik Pg-Pa'!$O$6:$Q$22,3,FALSE),"")</f>
        <v>12</v>
      </c>
      <c r="J135" s="254" t="s">
        <v>528</v>
      </c>
      <c r="K135" s="305" t="str">
        <f>IFERROR(+VLOOKUP(J135,'šifarnik Pg-Pa'!O$28:P$140,2,FALSE),"")</f>
        <v>Функционисање установа примарне здравствне заштите</v>
      </c>
      <c r="L135" s="245"/>
      <c r="M135" s="244"/>
      <c r="N135" s="239">
        <v>1</v>
      </c>
      <c r="O135" s="195" t="s">
        <v>1733</v>
      </c>
      <c r="P135" s="271">
        <v>195000</v>
      </c>
      <c r="Q135" s="239">
        <v>0</v>
      </c>
      <c r="R135" s="76"/>
      <c r="T135" s="76"/>
      <c r="U135" s="76"/>
      <c r="V135" s="197"/>
      <c r="W135" s="203" t="s">
        <v>308</v>
      </c>
      <c r="X135" s="204">
        <v>915</v>
      </c>
      <c r="Y135" s="197"/>
      <c r="Z135" s="197"/>
      <c r="AA135" s="205">
        <v>235</v>
      </c>
      <c r="AB135" s="197">
        <f t="shared" si="2"/>
        <v>3</v>
      </c>
      <c r="AD135" s="9" t="s">
        <v>1514</v>
      </c>
      <c r="AE135" s="4">
        <v>58</v>
      </c>
      <c r="AF135" t="s">
        <v>1538</v>
      </c>
    </row>
    <row r="136" spans="1:32" ht="45">
      <c r="A136">
        <f>+IF(P136&gt;0,+MAX(A$8:A135)+1,0)</f>
        <v>128</v>
      </c>
      <c r="B136" s="240">
        <v>5</v>
      </c>
      <c r="C136" s="237" t="s">
        <v>1692</v>
      </c>
      <c r="D136" s="273" t="s">
        <v>1736</v>
      </c>
      <c r="E136" s="237" t="s">
        <v>1686</v>
      </c>
      <c r="F136" s="236">
        <v>700</v>
      </c>
      <c r="G136" s="236" t="s">
        <v>406</v>
      </c>
      <c r="H136" s="306" t="str">
        <f>IFERROR(+VLOOKUP(G136,'šifarnik Pg-Pa'!O$6:Q$22,2,FALSE),"")</f>
        <v>ЗДРАВСТВЕНА ЗАШТИТА</v>
      </c>
      <c r="I136" s="146">
        <f>IFERROR(+VLOOKUP($G136,'šifarnik Pg-Pa'!$O$6:$Q$22,3,FALSE),"")</f>
        <v>12</v>
      </c>
      <c r="J136" s="254" t="s">
        <v>528</v>
      </c>
      <c r="K136" s="305" t="str">
        <f>IFERROR(+VLOOKUP(J136,'šifarnik Pg-Pa'!O$28:P$140,2,FALSE),"")</f>
        <v>Функционисање установа примарне здравствне заштите</v>
      </c>
      <c r="L136" s="245"/>
      <c r="M136" s="244"/>
      <c r="N136" s="239">
        <v>1</v>
      </c>
      <c r="O136" s="195" t="s">
        <v>1733</v>
      </c>
      <c r="P136" s="270">
        <v>450000</v>
      </c>
      <c r="Q136" s="239"/>
      <c r="R136" s="76"/>
      <c r="T136" s="76"/>
      <c r="U136" s="76"/>
      <c r="V136" s="197"/>
      <c r="W136" s="203" t="s">
        <v>309</v>
      </c>
      <c r="X136" s="204">
        <v>916</v>
      </c>
      <c r="Y136" s="197"/>
      <c r="Z136" s="197"/>
      <c r="AA136" s="205">
        <v>236</v>
      </c>
      <c r="AB136" s="197">
        <f t="shared" si="2"/>
        <v>3</v>
      </c>
      <c r="AD136" s="9" t="s">
        <v>1515</v>
      </c>
      <c r="AE136" s="4">
        <v>59</v>
      </c>
      <c r="AF136" t="s">
        <v>1538</v>
      </c>
    </row>
    <row r="137" spans="1:32" ht="45">
      <c r="A137">
        <f>+IF(P137&gt;0,+MAX(A$8:A136)+1,0)</f>
        <v>129</v>
      </c>
      <c r="B137" s="240">
        <v>5</v>
      </c>
      <c r="C137" s="237" t="s">
        <v>1692</v>
      </c>
      <c r="D137" s="273" t="s">
        <v>1736</v>
      </c>
      <c r="E137" s="237" t="s">
        <v>1686</v>
      </c>
      <c r="F137" s="236">
        <v>700</v>
      </c>
      <c r="G137" s="236" t="s">
        <v>406</v>
      </c>
      <c r="H137" s="306" t="str">
        <f>IFERROR(+VLOOKUP(G137,'šifarnik Pg-Pa'!O$6:Q$22,2,FALSE),"")</f>
        <v>ЗДРАВСТВЕНА ЗАШТИТА</v>
      </c>
      <c r="I137" s="146">
        <f>IFERROR(+VLOOKUP($G137,'šifarnik Pg-Pa'!$O$6:$Q$22,3,FALSE),"")</f>
        <v>12</v>
      </c>
      <c r="J137" s="254" t="s">
        <v>528</v>
      </c>
      <c r="K137" s="305" t="str">
        <f>IFERROR(+VLOOKUP(J137,'šifarnik Pg-Pa'!O$28:P$140,2,FALSE),"")</f>
        <v>Функционисање установа примарне здравствне заштите</v>
      </c>
      <c r="L137" s="245"/>
      <c r="M137" s="244"/>
      <c r="N137" s="239">
        <v>1</v>
      </c>
      <c r="O137" s="195" t="s">
        <v>1733</v>
      </c>
      <c r="P137" s="261">
        <v>750000</v>
      </c>
      <c r="Q137" s="239">
        <v>20200</v>
      </c>
      <c r="R137" s="76"/>
      <c r="T137" s="76"/>
      <c r="U137" s="76"/>
      <c r="V137" s="197"/>
      <c r="W137" s="203" t="s">
        <v>310</v>
      </c>
      <c r="X137" s="204">
        <v>920</v>
      </c>
      <c r="Y137" s="197"/>
      <c r="Z137" s="197"/>
      <c r="AA137" s="205">
        <v>95</v>
      </c>
      <c r="AB137" s="197">
        <f t="shared" ref="AB137:AB200" si="3">+LEN(O137)</f>
        <v>3</v>
      </c>
      <c r="AD137" s="9" t="s">
        <v>1516</v>
      </c>
      <c r="AE137" s="4">
        <v>73</v>
      </c>
      <c r="AF137" t="s">
        <v>1538</v>
      </c>
    </row>
    <row r="138" spans="1:32" ht="45">
      <c r="A138">
        <f>+IF(P138&gt;0,+MAX(A$8:A137)+1,0)</f>
        <v>130</v>
      </c>
      <c r="B138" s="240">
        <v>5</v>
      </c>
      <c r="C138" s="237" t="s">
        <v>1692</v>
      </c>
      <c r="D138" s="273" t="s">
        <v>1736</v>
      </c>
      <c r="E138" s="237" t="s">
        <v>1686</v>
      </c>
      <c r="F138" s="236">
        <v>700</v>
      </c>
      <c r="G138" s="236" t="s">
        <v>406</v>
      </c>
      <c r="H138" s="306" t="str">
        <f>IFERROR(+VLOOKUP(G138,'šifarnik Pg-Pa'!O$6:Q$22,2,FALSE),"")</f>
        <v>ЗДРАВСТВЕНА ЗАШТИТА</v>
      </c>
      <c r="I138" s="146">
        <f>IFERROR(+VLOOKUP($G138,'šifarnik Pg-Pa'!$O$6:$Q$22,3,FALSE),"")</f>
        <v>12</v>
      </c>
      <c r="J138" s="254" t="s">
        <v>528</v>
      </c>
      <c r="K138" s="305" t="str">
        <f>IFERROR(+VLOOKUP(J138,'šifarnik Pg-Pa'!O$28:P$140,2,FALSE),"")</f>
        <v>Функционисање установа примарне здравствне заштите</v>
      </c>
      <c r="L138" s="245"/>
      <c r="M138" s="244"/>
      <c r="N138" s="239">
        <v>1</v>
      </c>
      <c r="O138" s="195" t="s">
        <v>1733</v>
      </c>
      <c r="P138" s="251">
        <v>424400</v>
      </c>
      <c r="Q138" s="239">
        <v>0</v>
      </c>
      <c r="R138" s="76"/>
      <c r="T138" s="76"/>
      <c r="U138" s="76"/>
      <c r="V138" s="197"/>
      <c r="W138" s="203" t="s">
        <v>311</v>
      </c>
      <c r="X138" s="204">
        <v>921</v>
      </c>
      <c r="Y138" s="197"/>
      <c r="Z138" s="197"/>
      <c r="AA138" s="205">
        <v>238</v>
      </c>
      <c r="AB138" s="197">
        <f t="shared" si="3"/>
        <v>3</v>
      </c>
      <c r="AD138" s="9" t="s">
        <v>1517</v>
      </c>
      <c r="AE138" s="4">
        <v>75</v>
      </c>
      <c r="AF138" t="s">
        <v>1538</v>
      </c>
    </row>
    <row r="139" spans="1:32" ht="45">
      <c r="A139">
        <f>+IF(P139&gt;0,+MAX(A$8:A138)+1,0)</f>
        <v>131</v>
      </c>
      <c r="B139" s="240">
        <v>5</v>
      </c>
      <c r="C139" s="237" t="s">
        <v>1692</v>
      </c>
      <c r="D139" s="273" t="s">
        <v>1736</v>
      </c>
      <c r="E139" s="237" t="s">
        <v>1686</v>
      </c>
      <c r="F139" s="236">
        <v>700</v>
      </c>
      <c r="G139" s="236" t="s">
        <v>406</v>
      </c>
      <c r="H139" s="306" t="str">
        <f>IFERROR(+VLOOKUP(G139,'šifarnik Pg-Pa'!O$6:Q$22,2,FALSE),"")</f>
        <v>ЗДРАВСТВЕНА ЗАШТИТА</v>
      </c>
      <c r="I139" s="146">
        <f>IFERROR(+VLOOKUP($G139,'šifarnik Pg-Pa'!$O$6:$Q$22,3,FALSE),"")</f>
        <v>12</v>
      </c>
      <c r="J139" s="254" t="s">
        <v>528</v>
      </c>
      <c r="K139" s="305" t="str">
        <f>IFERROR(+VLOOKUP(J139,'šifarnik Pg-Pa'!O$28:P$140,2,FALSE),"")</f>
        <v>Функционисање установа примарне здравствне заштите</v>
      </c>
      <c r="L139" s="245"/>
      <c r="M139" s="244"/>
      <c r="N139" s="239">
        <v>1</v>
      </c>
      <c r="O139" s="195" t="s">
        <v>1733</v>
      </c>
      <c r="P139" s="270">
        <v>200000</v>
      </c>
      <c r="Q139" s="239">
        <v>0</v>
      </c>
      <c r="R139" s="76"/>
      <c r="T139" s="76"/>
      <c r="U139" s="76"/>
      <c r="V139" s="197"/>
      <c r="W139" s="203" t="s">
        <v>312</v>
      </c>
      <c r="X139" s="204">
        <v>922</v>
      </c>
      <c r="Y139" s="197"/>
      <c r="Z139" s="197"/>
      <c r="AA139" s="205">
        <v>239</v>
      </c>
      <c r="AB139" s="197">
        <f t="shared" si="3"/>
        <v>3</v>
      </c>
      <c r="AD139" s="9" t="s">
        <v>1518</v>
      </c>
      <c r="AE139" s="4">
        <v>79</v>
      </c>
      <c r="AF139" t="s">
        <v>1538</v>
      </c>
    </row>
    <row r="140" spans="1:32" ht="45">
      <c r="A140">
        <f>+IF(P140&gt;0,+MAX(A$8:A139)+1,0)</f>
        <v>132</v>
      </c>
      <c r="B140" s="240">
        <v>5</v>
      </c>
      <c r="C140" s="237" t="s">
        <v>1692</v>
      </c>
      <c r="D140" s="273" t="s">
        <v>1736</v>
      </c>
      <c r="E140" s="237" t="s">
        <v>1686</v>
      </c>
      <c r="F140" s="236">
        <v>700</v>
      </c>
      <c r="G140" s="236" t="s">
        <v>406</v>
      </c>
      <c r="H140" s="306" t="str">
        <f>IFERROR(+VLOOKUP(G140,'šifarnik Pg-Pa'!O$6:Q$22,2,FALSE),"")</f>
        <v>ЗДРАВСТВЕНА ЗАШТИТА</v>
      </c>
      <c r="I140" s="146">
        <f>IFERROR(+VLOOKUP($G140,'šifarnik Pg-Pa'!$O$6:$Q$22,3,FALSE),"")</f>
        <v>12</v>
      </c>
      <c r="J140" s="254" t="s">
        <v>528</v>
      </c>
      <c r="K140" s="305" t="str">
        <f>IFERROR(+VLOOKUP(J140,'šifarnik Pg-Pa'!O$28:P$140,2,FALSE),"")</f>
        <v>Функционисање установа примарне здравствне заштите</v>
      </c>
      <c r="L140" s="245"/>
      <c r="M140" s="244"/>
      <c r="N140" s="239">
        <v>1</v>
      </c>
      <c r="O140" s="195" t="s">
        <v>1733</v>
      </c>
      <c r="P140" s="270">
        <v>2000000</v>
      </c>
      <c r="Q140" s="239">
        <v>0</v>
      </c>
      <c r="R140" s="76"/>
      <c r="T140" s="76"/>
      <c r="U140" s="76"/>
      <c r="V140" s="197"/>
      <c r="W140" s="203" t="s">
        <v>313</v>
      </c>
      <c r="X140" s="204">
        <v>923</v>
      </c>
      <c r="Y140" s="197"/>
      <c r="Z140" s="197"/>
      <c r="AA140" s="205">
        <v>101</v>
      </c>
      <c r="AB140" s="197">
        <f t="shared" si="3"/>
        <v>3</v>
      </c>
      <c r="AD140" s="9" t="s">
        <v>1519</v>
      </c>
      <c r="AE140" s="4">
        <v>80</v>
      </c>
      <c r="AF140" t="s">
        <v>1538</v>
      </c>
    </row>
    <row r="141" spans="1:32" ht="45">
      <c r="A141">
        <f>+IF(P141&gt;0,+MAX(A$8:A140)+1,0)</f>
        <v>133</v>
      </c>
      <c r="B141" s="240">
        <v>5</v>
      </c>
      <c r="C141" s="237" t="s">
        <v>1692</v>
      </c>
      <c r="D141" s="273" t="s">
        <v>1736</v>
      </c>
      <c r="E141" s="237" t="s">
        <v>1686</v>
      </c>
      <c r="F141" s="236">
        <v>700</v>
      </c>
      <c r="G141" s="236" t="s">
        <v>406</v>
      </c>
      <c r="H141" s="306" t="str">
        <f>IFERROR(+VLOOKUP(G141,'šifarnik Pg-Pa'!O$6:Q$22,2,FALSE),"")</f>
        <v>ЗДРАВСТВЕНА ЗАШТИТА</v>
      </c>
      <c r="I141" s="146">
        <f>IFERROR(+VLOOKUP($G141,'šifarnik Pg-Pa'!$O$6:$Q$22,3,FALSE),"")</f>
        <v>12</v>
      </c>
      <c r="J141" s="254" t="s">
        <v>528</v>
      </c>
      <c r="K141" s="305" t="str">
        <f>IFERROR(+VLOOKUP(J141,'šifarnik Pg-Pa'!O$28:P$140,2,FALSE),"")</f>
        <v>Функционисање установа примарне здравствне заштите</v>
      </c>
      <c r="L141" s="245"/>
      <c r="M141" s="244"/>
      <c r="N141" s="239">
        <v>1</v>
      </c>
      <c r="O141" s="195" t="s">
        <v>1733</v>
      </c>
      <c r="P141" s="270">
        <v>500000</v>
      </c>
      <c r="Q141" s="239">
        <v>0</v>
      </c>
      <c r="R141" s="76"/>
      <c r="T141" s="76"/>
      <c r="U141" s="76"/>
      <c r="V141" s="197"/>
      <c r="W141" s="203" t="s">
        <v>314</v>
      </c>
      <c r="X141" s="204">
        <v>930</v>
      </c>
      <c r="Y141" s="197"/>
      <c r="Z141" s="197"/>
      <c r="AA141" s="205">
        <v>102</v>
      </c>
      <c r="AB141" s="197">
        <f t="shared" si="3"/>
        <v>3</v>
      </c>
      <c r="AD141" s="9" t="s">
        <v>1520</v>
      </c>
      <c r="AE141" s="4">
        <v>92</v>
      </c>
      <c r="AF141" t="s">
        <v>1538</v>
      </c>
    </row>
    <row r="142" spans="1:32" ht="45">
      <c r="A142">
        <f>+IF(P142&gt;0,+MAX(A$8:A141)+1,0)</f>
        <v>134</v>
      </c>
      <c r="B142" s="240">
        <v>5</v>
      </c>
      <c r="C142" s="237" t="s">
        <v>1692</v>
      </c>
      <c r="D142" s="273" t="s">
        <v>1736</v>
      </c>
      <c r="E142" s="237" t="s">
        <v>1686</v>
      </c>
      <c r="F142" s="236">
        <v>700</v>
      </c>
      <c r="G142" s="236" t="s">
        <v>406</v>
      </c>
      <c r="H142" s="306" t="str">
        <f>IFERROR(+VLOOKUP(G142,'šifarnik Pg-Pa'!O$6:Q$22,2,FALSE),"")</f>
        <v>ЗДРАВСТВЕНА ЗАШТИТА</v>
      </c>
      <c r="I142" s="146">
        <f>IFERROR(+VLOOKUP($G142,'šifarnik Pg-Pa'!$O$6:$Q$22,3,FALSE),"")</f>
        <v>12</v>
      </c>
      <c r="J142" s="254" t="s">
        <v>528</v>
      </c>
      <c r="K142" s="305" t="str">
        <f>IFERROR(+VLOOKUP(J142,'šifarnik Pg-Pa'!O$28:P$140,2,FALSE),"")</f>
        <v>Функционисање установа примарне здравствне заштите</v>
      </c>
      <c r="L142" s="245"/>
      <c r="M142" s="244"/>
      <c r="N142" s="239">
        <v>1</v>
      </c>
      <c r="O142" s="195" t="s">
        <v>1733</v>
      </c>
      <c r="P142" s="272">
        <v>850000</v>
      </c>
      <c r="Q142" s="239">
        <v>0</v>
      </c>
      <c r="R142" s="76"/>
      <c r="T142" s="76"/>
      <c r="U142" s="76"/>
      <c r="V142" s="197"/>
      <c r="W142" s="203" t="s">
        <v>315</v>
      </c>
      <c r="X142" s="204">
        <v>931</v>
      </c>
      <c r="Y142" s="197"/>
      <c r="Z142" s="197"/>
      <c r="AA142" s="205">
        <v>103</v>
      </c>
      <c r="AB142" s="197">
        <f t="shared" si="3"/>
        <v>3</v>
      </c>
      <c r="AD142" s="9" t="s">
        <v>1521</v>
      </c>
      <c r="AE142" s="4">
        <v>96</v>
      </c>
      <c r="AF142" t="s">
        <v>1538</v>
      </c>
    </row>
    <row r="143" spans="1:32" ht="45">
      <c r="A143">
        <f>+IF(P143&gt;0,+MAX(A$8:A142)+1,0)</f>
        <v>135</v>
      </c>
      <c r="B143" s="240">
        <v>5</v>
      </c>
      <c r="C143" s="237" t="s">
        <v>1692</v>
      </c>
      <c r="D143" s="273" t="s">
        <v>1736</v>
      </c>
      <c r="E143" s="237" t="s">
        <v>1686</v>
      </c>
      <c r="F143" s="236">
        <v>700</v>
      </c>
      <c r="G143" s="236" t="s">
        <v>406</v>
      </c>
      <c r="H143" s="306" t="str">
        <f>IFERROR(+VLOOKUP(G143,'šifarnik Pg-Pa'!O$6:Q$22,2,FALSE),"")</f>
        <v>ЗДРАВСТВЕНА ЗАШТИТА</v>
      </c>
      <c r="I143" s="146">
        <f>IFERROR(+VLOOKUP($G143,'šifarnik Pg-Pa'!$O$6:$Q$22,3,FALSE),"")</f>
        <v>12</v>
      </c>
      <c r="J143" s="254" t="s">
        <v>528</v>
      </c>
      <c r="K143" s="305" t="str">
        <f>IFERROR(+VLOOKUP(J143,'šifarnik Pg-Pa'!O$28:P$140,2,FALSE),"")</f>
        <v>Функционисање установа примарне здравствне заштите</v>
      </c>
      <c r="L143" s="245"/>
      <c r="M143" s="244"/>
      <c r="N143" s="239">
        <v>1</v>
      </c>
      <c r="O143" s="195" t="s">
        <v>1732</v>
      </c>
      <c r="P143" s="272">
        <v>1200000</v>
      </c>
      <c r="Q143" s="239">
        <v>0</v>
      </c>
      <c r="R143" s="76"/>
      <c r="T143" s="76"/>
      <c r="U143" s="76"/>
      <c r="V143" s="197"/>
      <c r="W143" s="203" t="s">
        <v>316</v>
      </c>
      <c r="X143" s="204">
        <v>932</v>
      </c>
      <c r="Y143" s="197"/>
      <c r="Z143" s="197"/>
      <c r="AA143" s="205">
        <v>104</v>
      </c>
      <c r="AB143" s="197">
        <f t="shared" si="3"/>
        <v>3</v>
      </c>
      <c r="AD143" s="9" t="s">
        <v>1522</v>
      </c>
      <c r="AE143" s="4">
        <v>99</v>
      </c>
      <c r="AF143" t="s">
        <v>1538</v>
      </c>
    </row>
    <row r="144" spans="1:32" ht="45">
      <c r="A144">
        <f>+IF(P144&gt;0,+MAX(A$8:A143)+1,0)</f>
        <v>136</v>
      </c>
      <c r="B144" s="240">
        <v>5</v>
      </c>
      <c r="C144" s="237" t="s">
        <v>1692</v>
      </c>
      <c r="D144" s="273" t="s">
        <v>1736</v>
      </c>
      <c r="E144" s="237" t="s">
        <v>1686</v>
      </c>
      <c r="F144" s="236">
        <v>700</v>
      </c>
      <c r="G144" s="236" t="s">
        <v>406</v>
      </c>
      <c r="H144" s="306" t="str">
        <f>IFERROR(+VLOOKUP(G144,'šifarnik Pg-Pa'!O$6:Q$22,2,FALSE),"")</f>
        <v>ЗДРАВСТВЕНА ЗАШТИТА</v>
      </c>
      <c r="I144" s="146">
        <f>IFERROR(+VLOOKUP($G144,'šifarnik Pg-Pa'!$O$6:$Q$22,3,FALSE),"")</f>
        <v>12</v>
      </c>
      <c r="J144" s="266" t="s">
        <v>529</v>
      </c>
      <c r="K144" s="305" t="str">
        <f>IFERROR(+VLOOKUP(J144,'šifarnik Pg-Pa'!O$28:P$140,2,FALSE),"")</f>
        <v>Мртвозорство</v>
      </c>
      <c r="L144" s="245"/>
      <c r="M144" s="244"/>
      <c r="N144" s="239">
        <v>1</v>
      </c>
      <c r="O144" s="195" t="s">
        <v>1691</v>
      </c>
      <c r="P144" s="251">
        <v>200000</v>
      </c>
      <c r="Q144" s="239">
        <v>0</v>
      </c>
      <c r="R144" s="76"/>
      <c r="T144" s="76"/>
      <c r="U144" s="76"/>
      <c r="V144" s="197"/>
      <c r="W144" s="203" t="s">
        <v>317</v>
      </c>
      <c r="X144" s="204">
        <v>940</v>
      </c>
      <c r="Y144" s="197"/>
      <c r="Z144" s="197"/>
      <c r="AA144" s="205">
        <v>32</v>
      </c>
      <c r="AB144" s="197">
        <f t="shared" si="3"/>
        <v>3</v>
      </c>
      <c r="AD144" s="9" t="s">
        <v>1523</v>
      </c>
      <c r="AE144" s="4">
        <v>100</v>
      </c>
      <c r="AF144" t="s">
        <v>1538</v>
      </c>
    </row>
    <row r="145" spans="1:32" ht="45">
      <c r="A145">
        <f>+IF(P145&gt;0,+MAX(A$8:A144)+1,0)</f>
        <v>137</v>
      </c>
      <c r="B145" s="240">
        <v>5</v>
      </c>
      <c r="C145" s="237" t="s">
        <v>1692</v>
      </c>
      <c r="D145" s="273" t="s">
        <v>1736</v>
      </c>
      <c r="E145" s="237" t="s">
        <v>1686</v>
      </c>
      <c r="F145" s="236">
        <v>700</v>
      </c>
      <c r="G145" s="236" t="s">
        <v>406</v>
      </c>
      <c r="H145" s="306" t="str">
        <f>IFERROR(+VLOOKUP(G145,'šifarnik Pg-Pa'!O$6:Q$22,2,FALSE),"")</f>
        <v>ЗДРАВСТВЕНА ЗАШТИТА</v>
      </c>
      <c r="I145" s="146">
        <f>IFERROR(+VLOOKUP($G145,'šifarnik Pg-Pa'!$O$6:$Q$22,3,FALSE),"")</f>
        <v>12</v>
      </c>
      <c r="J145" s="236"/>
      <c r="K145" s="305" t="str">
        <f>IFERROR(+VLOOKUP(J145,'šifarnik Pg-Pa'!O$28:P$140,2,FALSE),"")</f>
        <v/>
      </c>
      <c r="L145" s="254" t="s">
        <v>1734</v>
      </c>
      <c r="M145" s="259" t="s">
        <v>1735</v>
      </c>
      <c r="N145" s="239">
        <v>6</v>
      </c>
      <c r="O145" s="195" t="s">
        <v>1705</v>
      </c>
      <c r="P145" s="251">
        <v>307000</v>
      </c>
      <c r="Q145" s="239">
        <v>0</v>
      </c>
      <c r="R145" s="76"/>
      <c r="T145" s="76"/>
      <c r="U145" s="76"/>
      <c r="V145" s="197"/>
      <c r="W145" s="203" t="s">
        <v>318</v>
      </c>
      <c r="X145" s="204">
        <v>941</v>
      </c>
      <c r="Y145" s="197"/>
      <c r="Z145" s="197"/>
      <c r="AA145" s="205">
        <v>33</v>
      </c>
      <c r="AB145" s="197">
        <f t="shared" si="3"/>
        <v>3</v>
      </c>
      <c r="AD145" s="9" t="s">
        <v>1524</v>
      </c>
      <c r="AE145" s="4">
        <v>107</v>
      </c>
      <c r="AF145" t="s">
        <v>1538</v>
      </c>
    </row>
    <row r="146" spans="1:32" ht="45">
      <c r="A146">
        <f>+IF(P146&gt;0,+MAX(A$8:A145)+1,0)</f>
        <v>138</v>
      </c>
      <c r="B146" s="240">
        <v>5</v>
      </c>
      <c r="C146" s="237" t="s">
        <v>1692</v>
      </c>
      <c r="D146" s="274" t="s">
        <v>1737</v>
      </c>
      <c r="E146" s="237" t="s">
        <v>1686</v>
      </c>
      <c r="F146" s="275" t="s">
        <v>560</v>
      </c>
      <c r="G146" s="236" t="s">
        <v>395</v>
      </c>
      <c r="H146" s="306" t="str">
        <f>IFERROR(+VLOOKUP(G146,'šifarnik Pg-Pa'!O$6:Q$22,2,FALSE),"")</f>
        <v xml:space="preserve">СОЦИЈАЛНА И ДЕЧИЈА ЗАШТИТА </v>
      </c>
      <c r="I146" s="146">
        <f>IFERROR(+VLOOKUP($G146,'šifarnik Pg-Pa'!$O$6:$Q$22,3,FALSE),"")</f>
        <v>11</v>
      </c>
      <c r="J146" s="276" t="s">
        <v>492</v>
      </c>
      <c r="K146" s="305" t="str">
        <f>IFERROR(+VLOOKUP(J146,'šifarnik Pg-Pa'!O$28:P$140,2,FALSE),"")</f>
        <v>Једнократне помоћи и други облици помоћи</v>
      </c>
      <c r="L146" s="245"/>
      <c r="M146" s="244"/>
      <c r="N146" s="239">
        <v>1</v>
      </c>
      <c r="O146" s="256">
        <v>472</v>
      </c>
      <c r="P146" s="277">
        <v>22869970</v>
      </c>
      <c r="Q146" s="239">
        <v>0</v>
      </c>
      <c r="R146" s="76"/>
      <c r="T146" s="76"/>
      <c r="U146" s="76"/>
      <c r="V146" s="197"/>
      <c r="W146" s="203" t="s">
        <v>319</v>
      </c>
      <c r="X146" s="204">
        <v>942</v>
      </c>
      <c r="Y146" s="197"/>
      <c r="Z146" s="197"/>
      <c r="AA146" s="205">
        <v>105</v>
      </c>
      <c r="AB146" s="197">
        <f t="shared" si="3"/>
        <v>3</v>
      </c>
      <c r="AD146" s="9" t="s">
        <v>1525</v>
      </c>
      <c r="AE146" s="4">
        <v>114</v>
      </c>
      <c r="AF146" t="s">
        <v>1538</v>
      </c>
    </row>
    <row r="147" spans="1:32" ht="45">
      <c r="A147">
        <f>+IF(P147&gt;0,+MAX(A$8:A146)+1,0)</f>
        <v>139</v>
      </c>
      <c r="B147" s="240">
        <v>5</v>
      </c>
      <c r="C147" s="237" t="s">
        <v>1692</v>
      </c>
      <c r="D147" s="274" t="s">
        <v>1737</v>
      </c>
      <c r="E147" s="237" t="s">
        <v>1686</v>
      </c>
      <c r="F147" s="236" t="s">
        <v>560</v>
      </c>
      <c r="G147" s="236" t="s">
        <v>395</v>
      </c>
      <c r="H147" s="306" t="str">
        <f>IFERROR(+VLOOKUP(G147,'šifarnik Pg-Pa'!O$6:Q$22,2,FALSE),"")</f>
        <v xml:space="preserve">СОЦИЈАЛНА И ДЕЧИЈА ЗАШТИТА </v>
      </c>
      <c r="I147" s="146">
        <f>IFERROR(+VLOOKUP($G147,'šifarnik Pg-Pa'!$O$6:$Q$22,3,FALSE),"")</f>
        <v>11</v>
      </c>
      <c r="J147" s="276" t="s">
        <v>492</v>
      </c>
      <c r="K147" s="305" t="str">
        <f>IFERROR(+VLOOKUP(J147,'šifarnik Pg-Pa'!O$28:P$140,2,FALSE),"")</f>
        <v>Једнократне помоћи и други облици помоћи</v>
      </c>
      <c r="L147" s="245"/>
      <c r="M147" s="244"/>
      <c r="N147" s="239"/>
      <c r="O147" s="195" t="s">
        <v>1732</v>
      </c>
      <c r="P147" s="239">
        <v>2680937</v>
      </c>
      <c r="Q147" s="239">
        <v>0</v>
      </c>
      <c r="R147" s="76"/>
      <c r="T147" s="76"/>
      <c r="U147" s="76"/>
      <c r="V147" s="197"/>
      <c r="W147" s="203" t="s">
        <v>320</v>
      </c>
      <c r="X147" s="204">
        <v>950</v>
      </c>
      <c r="Y147" s="197"/>
      <c r="Z147" s="197"/>
      <c r="AA147" s="209">
        <v>100</v>
      </c>
      <c r="AB147" s="197">
        <f t="shared" si="3"/>
        <v>3</v>
      </c>
      <c r="AD147" s="9" t="s">
        <v>1526</v>
      </c>
      <c r="AE147" s="4">
        <v>116</v>
      </c>
      <c r="AF147" t="s">
        <v>1538</v>
      </c>
    </row>
    <row r="148" spans="1:32" ht="45">
      <c r="A148">
        <f>+IF(P148&gt;0,+MAX(A$8:A147)+1,0)</f>
        <v>140</v>
      </c>
      <c r="B148" s="240">
        <v>5</v>
      </c>
      <c r="C148" s="237" t="s">
        <v>1692</v>
      </c>
      <c r="D148" s="274" t="s">
        <v>1737</v>
      </c>
      <c r="E148" s="237" t="s">
        <v>1686</v>
      </c>
      <c r="F148" s="236" t="s">
        <v>560</v>
      </c>
      <c r="G148" s="236" t="s">
        <v>395</v>
      </c>
      <c r="H148" s="306" t="str">
        <f>IFERROR(+VLOOKUP(G148,'šifarnik Pg-Pa'!O$6:Q$22,2,FALSE),"")</f>
        <v xml:space="preserve">СОЦИЈАЛНА И ДЕЧИЈА ЗАШТИТА </v>
      </c>
      <c r="I148" s="146">
        <f>IFERROR(+VLOOKUP($G148,'šifarnik Pg-Pa'!$O$6:$Q$22,3,FALSE),"")</f>
        <v>11</v>
      </c>
      <c r="J148" s="236"/>
      <c r="K148" s="305" t="str">
        <f>IFERROR(+VLOOKUP(J148,'šifarnik Pg-Pa'!O$28:P$140,2,FALSE),"")</f>
        <v/>
      </c>
      <c r="L148" s="254" t="s">
        <v>1738</v>
      </c>
      <c r="M148" s="259" t="s">
        <v>1740</v>
      </c>
      <c r="N148" s="239">
        <v>1</v>
      </c>
      <c r="O148" s="195" t="s">
        <v>1732</v>
      </c>
      <c r="P148" s="261">
        <v>60340366</v>
      </c>
      <c r="Q148" s="239">
        <v>8224037</v>
      </c>
      <c r="R148" s="76"/>
      <c r="T148" s="76"/>
      <c r="U148" s="76"/>
      <c r="V148" s="197"/>
      <c r="W148" s="203" t="s">
        <v>321</v>
      </c>
      <c r="X148" s="204">
        <v>960</v>
      </c>
      <c r="Y148" s="197"/>
      <c r="Z148" s="197"/>
      <c r="AA148" s="205">
        <v>31</v>
      </c>
      <c r="AB148" s="197">
        <f t="shared" si="3"/>
        <v>3</v>
      </c>
      <c r="AD148" s="9" t="s">
        <v>1527</v>
      </c>
      <c r="AE148" s="4">
        <v>215</v>
      </c>
      <c r="AF148" t="s">
        <v>1538</v>
      </c>
    </row>
    <row r="149" spans="1:32" ht="45">
      <c r="A149">
        <f>+IF(P149&gt;0,+MAX(A$8:A148)+1,0)</f>
        <v>141</v>
      </c>
      <c r="B149" s="240">
        <v>5</v>
      </c>
      <c r="C149" s="237" t="s">
        <v>1692</v>
      </c>
      <c r="D149" s="274" t="s">
        <v>1737</v>
      </c>
      <c r="E149" s="237" t="s">
        <v>1686</v>
      </c>
      <c r="F149" s="236" t="s">
        <v>560</v>
      </c>
      <c r="G149" s="236" t="s">
        <v>395</v>
      </c>
      <c r="H149" s="306" t="str">
        <f>IFERROR(+VLOOKUP(G149,'šifarnik Pg-Pa'!O$6:Q$22,2,FALSE),"")</f>
        <v xml:space="preserve">СОЦИЈАЛНА И ДЕЧИЈА ЗАШТИТА </v>
      </c>
      <c r="I149" s="146">
        <f>IFERROR(+VLOOKUP($G149,'šifarnik Pg-Pa'!$O$6:$Q$22,3,FALSE),"")</f>
        <v>11</v>
      </c>
      <c r="J149" s="236"/>
      <c r="K149" s="305" t="str">
        <f>IFERROR(+VLOOKUP(J149,'šifarnik Pg-Pa'!O$28:P$140,2,FALSE),"")</f>
        <v/>
      </c>
      <c r="L149" s="254" t="s">
        <v>1739</v>
      </c>
      <c r="M149" s="259" t="s">
        <v>1741</v>
      </c>
      <c r="N149" s="239">
        <v>1</v>
      </c>
      <c r="O149" s="195" t="s">
        <v>1732</v>
      </c>
      <c r="P149" s="261">
        <v>10767360</v>
      </c>
      <c r="Q149" s="239">
        <v>1699500</v>
      </c>
      <c r="R149" s="76"/>
      <c r="T149" s="76"/>
      <c r="U149" s="76"/>
      <c r="V149" s="197"/>
      <c r="W149" s="203" t="s">
        <v>322</v>
      </c>
      <c r="X149" s="204">
        <v>970</v>
      </c>
      <c r="Y149" s="197"/>
      <c r="Z149" s="197"/>
      <c r="AA149" s="205">
        <v>35</v>
      </c>
      <c r="AB149" s="197">
        <f t="shared" si="3"/>
        <v>3</v>
      </c>
      <c r="AD149" s="9" t="s">
        <v>1528</v>
      </c>
      <c r="AE149" s="4">
        <v>223</v>
      </c>
      <c r="AF149" t="s">
        <v>1538</v>
      </c>
    </row>
    <row r="150" spans="1:32" ht="45">
      <c r="A150">
        <f>+IF(P150&gt;0,+MAX(A$8:A149)+1,0)</f>
        <v>142</v>
      </c>
      <c r="B150" s="240">
        <v>5</v>
      </c>
      <c r="C150" s="237" t="s">
        <v>1692</v>
      </c>
      <c r="D150" s="274" t="s">
        <v>1737</v>
      </c>
      <c r="E150" s="237" t="s">
        <v>1686</v>
      </c>
      <c r="F150" s="275" t="s">
        <v>1742</v>
      </c>
      <c r="G150" s="236" t="s">
        <v>395</v>
      </c>
      <c r="H150" s="306" t="str">
        <f>IFERROR(+VLOOKUP(G150,'šifarnik Pg-Pa'!O$6:Q$22,2,FALSE),"")</f>
        <v xml:space="preserve">СОЦИЈАЛНА И ДЕЧИЈА ЗАШТИТА </v>
      </c>
      <c r="I150" s="146">
        <f>IFERROR(+VLOOKUP($G150,'šifarnik Pg-Pa'!$O$6:$Q$22,3,FALSE),"")</f>
        <v>11</v>
      </c>
      <c r="J150" s="276" t="s">
        <v>493</v>
      </c>
      <c r="K150" s="305" t="str">
        <f>IFERROR(+VLOOKUP(J150,'šifarnik Pg-Pa'!O$28:P$140,2,FALSE),"")</f>
        <v xml:space="preserve">Породични и домски смештај, прихватилишта и друге врсте смештаја </v>
      </c>
      <c r="L150" s="245"/>
      <c r="M150" s="244"/>
      <c r="N150" s="239">
        <v>1</v>
      </c>
      <c r="O150" s="256">
        <v>463</v>
      </c>
      <c r="P150" s="270">
        <v>3232160</v>
      </c>
      <c r="Q150" s="239">
        <v>577455</v>
      </c>
      <c r="R150" s="76"/>
      <c r="T150" s="76"/>
      <c r="U150" s="76"/>
      <c r="V150" s="197"/>
      <c r="W150" s="203" t="s">
        <v>323</v>
      </c>
      <c r="X150" s="204">
        <v>980</v>
      </c>
      <c r="Y150" s="197"/>
      <c r="Z150" s="197"/>
      <c r="AA150" s="205">
        <v>34</v>
      </c>
      <c r="AB150" s="197">
        <f t="shared" si="3"/>
        <v>3</v>
      </c>
      <c r="AD150" s="9" t="s">
        <v>1529</v>
      </c>
      <c r="AE150" s="4">
        <v>226</v>
      </c>
      <c r="AF150" t="s">
        <v>1538</v>
      </c>
    </row>
    <row r="151" spans="1:32" ht="45">
      <c r="A151">
        <f>+IF(P151&gt;0,+MAX(A$8:A150)+1,0)</f>
        <v>143</v>
      </c>
      <c r="B151" s="240">
        <v>5</v>
      </c>
      <c r="C151" s="237" t="s">
        <v>1692</v>
      </c>
      <c r="D151" s="274" t="s">
        <v>1737</v>
      </c>
      <c r="E151" s="237" t="s">
        <v>1686</v>
      </c>
      <c r="F151" s="275" t="s">
        <v>1742</v>
      </c>
      <c r="G151" s="236" t="s">
        <v>395</v>
      </c>
      <c r="H151" s="306" t="str">
        <f>IFERROR(+VLOOKUP(G151,'šifarnik Pg-Pa'!O$6:Q$22,2,FALSE),"")</f>
        <v xml:space="preserve">СОЦИЈАЛНА И ДЕЧИЈА ЗАШТИТА </v>
      </c>
      <c r="I151" s="146">
        <f>IFERROR(+VLOOKUP($G151,'šifarnik Pg-Pa'!$O$6:$Q$22,3,FALSE),"")</f>
        <v>11</v>
      </c>
      <c r="J151" s="276" t="s">
        <v>493</v>
      </c>
      <c r="K151" s="305" t="str">
        <f>IFERROR(+VLOOKUP(J151,'šifarnik Pg-Pa'!O$28:P$140,2,FALSE),"")</f>
        <v xml:space="preserve">Породични и домски смештај, прихватилишта и друге врсте смештаја </v>
      </c>
      <c r="L151" s="245"/>
      <c r="M151" s="244"/>
      <c r="N151" s="239">
        <v>1</v>
      </c>
      <c r="O151" s="256">
        <v>472</v>
      </c>
      <c r="P151" s="272">
        <v>1920700</v>
      </c>
      <c r="Q151" s="239">
        <v>279435</v>
      </c>
      <c r="R151" s="76"/>
      <c r="T151" s="76"/>
      <c r="U151" s="76"/>
      <c r="V151" s="197"/>
      <c r="W151" s="203" t="s">
        <v>324</v>
      </c>
      <c r="X151" s="197"/>
      <c r="Y151" s="197"/>
      <c r="Z151" s="197"/>
      <c r="AA151" s="205">
        <v>211</v>
      </c>
      <c r="AB151" s="197">
        <f t="shared" si="3"/>
        <v>3</v>
      </c>
      <c r="AD151" s="9" t="s">
        <v>1530</v>
      </c>
      <c r="AE151" s="4">
        <v>232</v>
      </c>
      <c r="AF151" t="s">
        <v>1538</v>
      </c>
    </row>
    <row r="152" spans="1:32" ht="45">
      <c r="A152">
        <f>+IF(P152&gt;0,+MAX(A$8:A151)+1,0)</f>
        <v>144</v>
      </c>
      <c r="B152" s="240">
        <v>5</v>
      </c>
      <c r="C152" s="237" t="s">
        <v>1692</v>
      </c>
      <c r="D152" s="274" t="s">
        <v>1737</v>
      </c>
      <c r="E152" s="237" t="s">
        <v>1686</v>
      </c>
      <c r="F152" s="279" t="s">
        <v>550</v>
      </c>
      <c r="G152" s="236" t="s">
        <v>395</v>
      </c>
      <c r="H152" s="306" t="str">
        <f>IFERROR(+VLOOKUP(G152,'šifarnik Pg-Pa'!O$6:Q$22,2,FALSE),"")</f>
        <v xml:space="preserve">СОЦИЈАЛНА И ДЕЧИЈА ЗАШТИТА </v>
      </c>
      <c r="I152" s="146">
        <f>IFERROR(+VLOOKUP($G152,'šifarnik Pg-Pa'!$O$6:$Q$22,3,FALSE),"")</f>
        <v>11</v>
      </c>
      <c r="J152" s="278" t="s">
        <v>494</v>
      </c>
      <c r="K152" s="305" t="str">
        <f>IFERROR(+VLOOKUP(J152,'šifarnik Pg-Pa'!O$28:P$140,2,FALSE),"")</f>
        <v xml:space="preserve">Дневне услуге у заједници </v>
      </c>
      <c r="L152" s="245"/>
      <c r="M152" s="244"/>
      <c r="N152" s="239">
        <v>7</v>
      </c>
      <c r="O152" s="269">
        <v>423</v>
      </c>
      <c r="P152" s="268">
        <v>3190000</v>
      </c>
      <c r="Q152" s="239">
        <v>0</v>
      </c>
      <c r="R152" s="76"/>
      <c r="T152" s="76"/>
      <c r="U152" s="76"/>
      <c r="V152" s="197"/>
      <c r="W152" s="203" t="s">
        <v>325</v>
      </c>
      <c r="X152" s="197"/>
      <c r="Y152" s="197"/>
      <c r="Z152" s="197"/>
      <c r="AA152" s="205">
        <v>99</v>
      </c>
      <c r="AB152" s="197">
        <f t="shared" si="3"/>
        <v>3</v>
      </c>
      <c r="AD152" s="9" t="s">
        <v>1531</v>
      </c>
      <c r="AE152" s="4">
        <v>234</v>
      </c>
      <c r="AF152" t="s">
        <v>1538</v>
      </c>
    </row>
    <row r="153" spans="1:32" ht="45">
      <c r="A153">
        <f>+IF(P153&gt;0,+MAX(A$8:A152)+1,0)</f>
        <v>145</v>
      </c>
      <c r="B153" s="240">
        <v>5</v>
      </c>
      <c r="C153" s="237" t="s">
        <v>1692</v>
      </c>
      <c r="D153" s="274" t="s">
        <v>1737</v>
      </c>
      <c r="E153" s="237" t="s">
        <v>1686</v>
      </c>
      <c r="F153" s="275" t="s">
        <v>560</v>
      </c>
      <c r="G153" s="236" t="s">
        <v>395</v>
      </c>
      <c r="H153" s="306" t="str">
        <f>IFERROR(+VLOOKUP(G153,'šifarnik Pg-Pa'!O$6:Q$22,2,FALSE),"")</f>
        <v xml:space="preserve">СОЦИЈАЛНА И ДЕЧИЈА ЗАШТИТА </v>
      </c>
      <c r="I153" s="146">
        <f>IFERROR(+VLOOKUP($G153,'šifarnik Pg-Pa'!$O$6:$Q$22,3,FALSE),"")</f>
        <v>11</v>
      </c>
      <c r="J153" s="278" t="s">
        <v>496</v>
      </c>
      <c r="K153" s="305" t="str">
        <f>IFERROR(+VLOOKUP(J153,'šifarnik Pg-Pa'!O$28:P$140,2,FALSE),"")</f>
        <v>Подршка реализацији програма Црвеног крста</v>
      </c>
      <c r="L153" s="245"/>
      <c r="M153" s="244"/>
      <c r="N153" s="239">
        <v>1</v>
      </c>
      <c r="O153" s="256">
        <v>481</v>
      </c>
      <c r="P153" s="251">
        <v>5469276</v>
      </c>
      <c r="Q153" s="239">
        <v>590005</v>
      </c>
      <c r="R153" s="76"/>
      <c r="T153" s="76"/>
      <c r="U153" s="76"/>
      <c r="V153" s="197"/>
      <c r="W153" s="203" t="s">
        <v>326</v>
      </c>
      <c r="X153" s="197"/>
      <c r="Y153" s="197"/>
      <c r="Z153" s="197"/>
      <c r="AA153" s="205">
        <v>237</v>
      </c>
      <c r="AB153" s="197">
        <f t="shared" si="3"/>
        <v>3</v>
      </c>
      <c r="AD153" s="9" t="s">
        <v>1532</v>
      </c>
      <c r="AE153" s="4">
        <v>236</v>
      </c>
      <c r="AF153" t="s">
        <v>1538</v>
      </c>
    </row>
    <row r="154" spans="1:32" ht="45">
      <c r="A154">
        <f>+IF(P154&gt;0,+MAX(A$8:A153)+1,0)</f>
        <v>146</v>
      </c>
      <c r="B154" s="240">
        <v>5</v>
      </c>
      <c r="C154" s="237" t="s">
        <v>1692</v>
      </c>
      <c r="D154" s="274" t="s">
        <v>1737</v>
      </c>
      <c r="E154" s="237" t="s">
        <v>1686</v>
      </c>
      <c r="F154" s="275" t="s">
        <v>550</v>
      </c>
      <c r="G154" s="236" t="s">
        <v>395</v>
      </c>
      <c r="H154" s="306" t="str">
        <f>IFERROR(+VLOOKUP(G154,'šifarnik Pg-Pa'!O$6:Q$22,2,FALSE),"")</f>
        <v xml:space="preserve">СОЦИЈАЛНА И ДЕЧИЈА ЗАШТИТА </v>
      </c>
      <c r="I154" s="146">
        <f>IFERROR(+VLOOKUP($G154,'šifarnik Pg-Pa'!$O$6:$Q$22,3,FALSE),"")</f>
        <v>11</v>
      </c>
      <c r="J154" s="278" t="s">
        <v>499</v>
      </c>
      <c r="K154" s="305" t="str">
        <f>IFERROR(+VLOOKUP(J154,'šifarnik Pg-Pa'!O$28:P$140,2,FALSE),"")</f>
        <v>Подршка особама са инвалидитетом</v>
      </c>
      <c r="L154" s="245"/>
      <c r="M154" s="244"/>
      <c r="N154" s="239">
        <v>1</v>
      </c>
      <c r="O154" s="256">
        <v>472</v>
      </c>
      <c r="P154" s="251">
        <v>300000</v>
      </c>
      <c r="Q154" s="239">
        <v>26814</v>
      </c>
      <c r="R154" s="76"/>
      <c r="T154" s="76"/>
      <c r="U154" s="76"/>
      <c r="V154" s="197"/>
      <c r="W154" s="197" t="s">
        <v>695</v>
      </c>
      <c r="X154" s="197"/>
      <c r="Y154" s="197"/>
      <c r="Z154" s="197"/>
      <c r="AA154" s="197">
        <v>10</v>
      </c>
      <c r="AB154" s="197">
        <f t="shared" si="3"/>
        <v>3</v>
      </c>
      <c r="AD154" s="9" t="s">
        <v>1533</v>
      </c>
      <c r="AE154" s="4">
        <v>241</v>
      </c>
      <c r="AF154" t="s">
        <v>1538</v>
      </c>
    </row>
    <row r="155" spans="1:32" ht="45">
      <c r="A155">
        <f>+IF(P155&gt;0,+MAX(A$8:A154)+1,0)</f>
        <v>147</v>
      </c>
      <c r="B155" s="240">
        <v>5</v>
      </c>
      <c r="C155" s="237" t="s">
        <v>1692</v>
      </c>
      <c r="D155" s="274" t="s">
        <v>1737</v>
      </c>
      <c r="E155" s="237" t="s">
        <v>1686</v>
      </c>
      <c r="F155" s="275" t="s">
        <v>554</v>
      </c>
      <c r="G155" s="236" t="s">
        <v>395</v>
      </c>
      <c r="H155" s="306" t="str">
        <f>IFERROR(+VLOOKUP(G155,'šifarnik Pg-Pa'!O$6:Q$22,2,FALSE),"")</f>
        <v xml:space="preserve">СОЦИЈАЛНА И ДЕЧИЈА ЗАШТИТА </v>
      </c>
      <c r="I155" s="146">
        <f>IFERROR(+VLOOKUP($G155,'šifarnik Pg-Pa'!$O$6:$Q$22,3,FALSE),"")</f>
        <v>11</v>
      </c>
      <c r="J155" s="278" t="s">
        <v>499</v>
      </c>
      <c r="K155" s="305" t="str">
        <f>IFERROR(+VLOOKUP(J155,'šifarnik Pg-Pa'!O$28:P$140,2,FALSE),"")</f>
        <v>Подршка особама са инвалидитетом</v>
      </c>
      <c r="L155" s="245"/>
      <c r="M155" s="244"/>
      <c r="N155" s="239">
        <v>1</v>
      </c>
      <c r="O155" s="256">
        <v>481</v>
      </c>
      <c r="P155" s="298">
        <v>1061634</v>
      </c>
      <c r="Q155" s="239">
        <v>0</v>
      </c>
      <c r="R155" s="76"/>
      <c r="T155" s="76"/>
      <c r="U155" s="76"/>
      <c r="V155" s="197"/>
      <c r="W155" s="197" t="s">
        <v>696</v>
      </c>
      <c r="X155" s="197"/>
      <c r="Y155" s="197"/>
      <c r="Z155" s="197"/>
      <c r="AA155" s="197">
        <v>11</v>
      </c>
      <c r="AB155" s="197">
        <f t="shared" si="3"/>
        <v>3</v>
      </c>
      <c r="AD155" s="9" t="s">
        <v>1534</v>
      </c>
      <c r="AE155" s="4">
        <v>242</v>
      </c>
      <c r="AF155" t="s">
        <v>1538</v>
      </c>
    </row>
    <row r="156" spans="1:32" ht="45.75" thickBot="1">
      <c r="A156">
        <f>+IF(P156&gt;0,+MAX(A$8:A155)+1,0)</f>
        <v>148</v>
      </c>
      <c r="B156" s="240">
        <v>5</v>
      </c>
      <c r="C156" s="237" t="s">
        <v>1692</v>
      </c>
      <c r="D156" s="274" t="s">
        <v>1737</v>
      </c>
      <c r="E156" s="237" t="s">
        <v>1686</v>
      </c>
      <c r="F156" s="279" t="s">
        <v>554</v>
      </c>
      <c r="G156" s="236" t="s">
        <v>395</v>
      </c>
      <c r="H156" s="306" t="str">
        <f>IFERROR(+VLOOKUP(G156,'šifarnik Pg-Pa'!O$6:Q$22,2,FALSE),"")</f>
        <v xml:space="preserve">СОЦИЈАЛНА И ДЕЧИЈА ЗАШТИТА </v>
      </c>
      <c r="I156" s="146">
        <f>IFERROR(+VLOOKUP($G156,'šifarnik Pg-Pa'!$O$6:$Q$22,3,FALSE),"")</f>
        <v>11</v>
      </c>
      <c r="J156" s="278" t="s">
        <v>499</v>
      </c>
      <c r="K156" s="305" t="str">
        <f>IFERROR(+VLOOKUP(J156,'šifarnik Pg-Pa'!O$28:P$140,2,FALSE),"")</f>
        <v>Подршка особама са инвалидитетом</v>
      </c>
      <c r="L156" s="245"/>
      <c r="M156" s="244"/>
      <c r="N156" s="239">
        <v>7</v>
      </c>
      <c r="O156" s="269">
        <v>423</v>
      </c>
      <c r="P156" s="268">
        <v>2224473</v>
      </c>
      <c r="Q156" s="239">
        <v>0</v>
      </c>
      <c r="R156" s="76"/>
      <c r="T156" s="76"/>
      <c r="U156" s="76"/>
      <c r="V156" s="197"/>
      <c r="W156" s="197" t="s">
        <v>697</v>
      </c>
      <c r="X156" s="197"/>
      <c r="Y156" s="197"/>
      <c r="Z156" s="197"/>
      <c r="AA156" s="197">
        <v>12</v>
      </c>
      <c r="AB156" s="197">
        <f t="shared" si="3"/>
        <v>3</v>
      </c>
      <c r="AD156" s="173" t="s">
        <v>1535</v>
      </c>
      <c r="AE156" s="176"/>
    </row>
    <row r="157" spans="1:32" ht="45">
      <c r="A157">
        <f>+IF(P157&gt;0,+MAX(A$8:A156)+1,0)</f>
        <v>149</v>
      </c>
      <c r="B157" s="240">
        <v>5</v>
      </c>
      <c r="C157" s="237" t="s">
        <v>1692</v>
      </c>
      <c r="D157" s="274" t="s">
        <v>1737</v>
      </c>
      <c r="E157" s="237" t="s">
        <v>1686</v>
      </c>
      <c r="F157" s="236" t="s">
        <v>560</v>
      </c>
      <c r="G157" s="236" t="s">
        <v>395</v>
      </c>
      <c r="H157" s="306" t="str">
        <f>IFERROR(+VLOOKUP(G157,'šifarnik Pg-Pa'!O$6:Q$22,2,FALSE),"")</f>
        <v xml:space="preserve">СОЦИЈАЛНА И ДЕЧИЈА ЗАШТИТА </v>
      </c>
      <c r="I157" s="146">
        <f>IFERROR(+VLOOKUP($G157,'šifarnik Pg-Pa'!$O$6:$Q$22,3,FALSE),"")</f>
        <v>11</v>
      </c>
      <c r="J157" s="278" t="s">
        <v>499</v>
      </c>
      <c r="K157" s="305" t="str">
        <f>IFERROR(+VLOOKUP(J157,'šifarnik Pg-Pa'!O$28:P$140,2,FALSE),"")</f>
        <v>Подршка особама са инвалидитетом</v>
      </c>
      <c r="L157" s="245"/>
      <c r="M157" s="244"/>
      <c r="N157" s="239">
        <v>13</v>
      </c>
      <c r="O157" s="269">
        <v>423</v>
      </c>
      <c r="P157" s="268">
        <v>1900527</v>
      </c>
      <c r="Q157" s="239">
        <v>0</v>
      </c>
      <c r="R157" s="76"/>
      <c r="T157" s="76"/>
      <c r="U157" s="76"/>
      <c r="V157" s="197"/>
      <c r="W157" s="197" t="s">
        <v>698</v>
      </c>
      <c r="X157" s="197"/>
      <c r="Y157" s="197"/>
      <c r="Z157" s="197"/>
      <c r="AA157" s="197">
        <v>13</v>
      </c>
      <c r="AB157" s="197">
        <f t="shared" si="3"/>
        <v>3</v>
      </c>
      <c r="AD157" s="9"/>
      <c r="AE157" s="32"/>
    </row>
    <row r="158" spans="1:32" ht="48">
      <c r="A158">
        <f>+IF(P158&gt;0,+MAX(A$8:A157)+1,0)</f>
        <v>150</v>
      </c>
      <c r="B158" s="240">
        <v>5</v>
      </c>
      <c r="C158" s="237" t="s">
        <v>1692</v>
      </c>
      <c r="D158" s="274" t="s">
        <v>1737</v>
      </c>
      <c r="E158" s="237" t="s">
        <v>1686</v>
      </c>
      <c r="F158" s="236" t="s">
        <v>560</v>
      </c>
      <c r="G158" s="236" t="s">
        <v>395</v>
      </c>
      <c r="H158" s="306" t="str">
        <f>IFERROR(+VLOOKUP(G158,'šifarnik Pg-Pa'!O$6:Q$22,2,FALSE),"")</f>
        <v xml:space="preserve">СОЦИЈАЛНА И ДЕЧИЈА ЗАШТИТА </v>
      </c>
      <c r="I158" s="146">
        <f>IFERROR(+VLOOKUP($G158,'šifarnik Pg-Pa'!$O$6:$Q$22,3,FALSE),"")</f>
        <v>11</v>
      </c>
      <c r="J158" s="236"/>
      <c r="K158" s="305" t="str">
        <f>IFERROR(+VLOOKUP(J158,'šifarnik Pg-Pa'!O$28:P$140,2,FALSE),"")</f>
        <v/>
      </c>
      <c r="L158" s="256" t="s">
        <v>1738</v>
      </c>
      <c r="M158" s="259" t="s">
        <v>1743</v>
      </c>
      <c r="N158" s="239">
        <v>13</v>
      </c>
      <c r="O158" s="256">
        <v>421</v>
      </c>
      <c r="P158" s="261">
        <v>288806</v>
      </c>
      <c r="Q158" s="239">
        <v>120652</v>
      </c>
      <c r="R158" s="76"/>
      <c r="T158" s="76"/>
      <c r="U158" s="76"/>
      <c r="V158" s="197"/>
      <c r="W158" s="197" t="s">
        <v>699</v>
      </c>
      <c r="X158" s="197"/>
      <c r="Y158" s="197"/>
      <c r="Z158" s="197"/>
      <c r="AA158" s="197">
        <v>14</v>
      </c>
      <c r="AB158" s="197">
        <f t="shared" si="3"/>
        <v>3</v>
      </c>
      <c r="AD158" s="9"/>
      <c r="AE158" s="32"/>
    </row>
    <row r="159" spans="1:32" ht="60">
      <c r="A159">
        <f>+IF(P159&gt;0,+MAX(A$8:A158)+1,0)</f>
        <v>151</v>
      </c>
      <c r="B159" s="240">
        <v>5</v>
      </c>
      <c r="C159" s="237" t="s">
        <v>1692</v>
      </c>
      <c r="D159" s="274" t="s">
        <v>1737</v>
      </c>
      <c r="E159" s="237" t="s">
        <v>1686</v>
      </c>
      <c r="F159" s="236" t="s">
        <v>560</v>
      </c>
      <c r="G159" s="236" t="s">
        <v>395</v>
      </c>
      <c r="H159" s="306" t="str">
        <f>IFERROR(+VLOOKUP(G159,'šifarnik Pg-Pa'!O$6:Q$22,2,FALSE),"")</f>
        <v xml:space="preserve">СОЦИЈАЛНА И ДЕЧИЈА ЗАШТИТА </v>
      </c>
      <c r="I159" s="146">
        <f>IFERROR(+VLOOKUP($G159,'šifarnik Pg-Pa'!$O$6:$Q$22,3,FALSE),"")</f>
        <v>11</v>
      </c>
      <c r="J159" s="236"/>
      <c r="K159" s="305" t="str">
        <f>IFERROR(+VLOOKUP(J159,'šifarnik Pg-Pa'!O$28:P$140,2,FALSE),"")</f>
        <v/>
      </c>
      <c r="L159" s="256" t="s">
        <v>1738</v>
      </c>
      <c r="M159" s="259" t="s">
        <v>1744</v>
      </c>
      <c r="N159" s="239">
        <v>13</v>
      </c>
      <c r="O159" s="256">
        <v>423</v>
      </c>
      <c r="P159" s="261">
        <v>144833</v>
      </c>
      <c r="Q159" s="239">
        <v>0</v>
      </c>
      <c r="R159" s="76"/>
      <c r="T159" s="76"/>
      <c r="U159" s="76"/>
      <c r="V159" s="197"/>
      <c r="W159" s="197" t="s">
        <v>700</v>
      </c>
      <c r="X159" s="197"/>
      <c r="Y159" s="197"/>
      <c r="Z159" s="197"/>
      <c r="AA159" s="197">
        <v>15</v>
      </c>
      <c r="AB159" s="197">
        <f t="shared" si="3"/>
        <v>3</v>
      </c>
      <c r="AD159" s="9" t="s">
        <v>1536</v>
      </c>
      <c r="AE159" s="32">
        <v>500</v>
      </c>
      <c r="AF159" t="s">
        <v>1538</v>
      </c>
    </row>
    <row r="160" spans="1:32" ht="48">
      <c r="A160">
        <f>+IF(P160&gt;0,+MAX(A$8:A159)+1,0)</f>
        <v>152</v>
      </c>
      <c r="B160" s="240">
        <v>5</v>
      </c>
      <c r="C160" s="237" t="s">
        <v>1692</v>
      </c>
      <c r="D160" s="274" t="s">
        <v>1737</v>
      </c>
      <c r="E160" s="237" t="s">
        <v>1686</v>
      </c>
      <c r="F160" s="236" t="s">
        <v>560</v>
      </c>
      <c r="G160" s="236" t="s">
        <v>395</v>
      </c>
      <c r="H160" s="306" t="str">
        <f>IFERROR(+VLOOKUP(G160,'šifarnik Pg-Pa'!O$6:Q$22,2,FALSE),"")</f>
        <v xml:space="preserve">СОЦИЈАЛНА И ДЕЧИЈА ЗАШТИТА </v>
      </c>
      <c r="I160" s="146">
        <f>IFERROR(+VLOOKUP($G160,'šifarnik Pg-Pa'!$O$6:$Q$22,3,FALSE),"")</f>
        <v>11</v>
      </c>
      <c r="J160" s="236"/>
      <c r="K160" s="305" t="str">
        <f>IFERROR(+VLOOKUP(J160,'šifarnik Pg-Pa'!O$28:P$140,2,FALSE),"")</f>
        <v/>
      </c>
      <c r="L160" s="256" t="s">
        <v>1738</v>
      </c>
      <c r="M160" s="259" t="s">
        <v>1745</v>
      </c>
      <c r="N160" s="239">
        <v>13</v>
      </c>
      <c r="O160" s="256">
        <v>425</v>
      </c>
      <c r="P160" s="261">
        <v>455189</v>
      </c>
      <c r="Q160" s="239">
        <v>38838</v>
      </c>
      <c r="R160" s="76"/>
      <c r="T160" s="76"/>
      <c r="U160" s="76"/>
      <c r="V160" s="197"/>
      <c r="W160" s="197" t="s">
        <v>701</v>
      </c>
      <c r="X160" s="197"/>
      <c r="Y160" s="197"/>
      <c r="Z160" s="197"/>
      <c r="AA160" s="197">
        <v>16</v>
      </c>
      <c r="AB160" s="197">
        <f t="shared" si="3"/>
        <v>3</v>
      </c>
      <c r="AE160">
        <v>10</v>
      </c>
      <c r="AF160" t="s">
        <v>1537</v>
      </c>
    </row>
    <row r="161" spans="1:32" ht="48">
      <c r="A161">
        <f>+IF(P161&gt;0,+MAX(A$8:A160)+1,0)</f>
        <v>153</v>
      </c>
      <c r="B161" s="240">
        <v>5</v>
      </c>
      <c r="C161" s="237" t="s">
        <v>1692</v>
      </c>
      <c r="D161" s="274" t="s">
        <v>1737</v>
      </c>
      <c r="E161" s="237" t="s">
        <v>1686</v>
      </c>
      <c r="F161" s="236" t="s">
        <v>560</v>
      </c>
      <c r="G161" s="236" t="s">
        <v>395</v>
      </c>
      <c r="H161" s="306" t="str">
        <f>IFERROR(+VLOOKUP(G161,'šifarnik Pg-Pa'!O$6:Q$22,2,FALSE),"")</f>
        <v xml:space="preserve">СОЦИЈАЛНА И ДЕЧИЈА ЗАШТИТА </v>
      </c>
      <c r="I161" s="146">
        <f>IFERROR(+VLOOKUP($G161,'šifarnik Pg-Pa'!$O$6:$Q$22,3,FALSE),"")</f>
        <v>11</v>
      </c>
      <c r="J161" s="236"/>
      <c r="K161" s="305" t="str">
        <f>IFERROR(+VLOOKUP(J161,'šifarnik Pg-Pa'!O$28:P$140,2,FALSE),"")</f>
        <v/>
      </c>
      <c r="L161" s="256" t="s">
        <v>1738</v>
      </c>
      <c r="M161" s="259" t="s">
        <v>1745</v>
      </c>
      <c r="N161" s="239">
        <v>13</v>
      </c>
      <c r="O161" s="256">
        <v>426</v>
      </c>
      <c r="P161" s="261">
        <v>183830</v>
      </c>
      <c r="Q161" s="239">
        <v>37615</v>
      </c>
      <c r="R161" s="76"/>
      <c r="T161" s="76"/>
      <c r="U161" s="76"/>
      <c r="V161" s="197"/>
      <c r="W161" s="197" t="s">
        <v>702</v>
      </c>
      <c r="X161" s="197"/>
      <c r="Y161" s="197"/>
      <c r="Z161" s="197"/>
      <c r="AA161" s="197">
        <v>17</v>
      </c>
      <c r="AB161" s="197">
        <f t="shared" si="3"/>
        <v>3</v>
      </c>
      <c r="AE161">
        <v>11</v>
      </c>
      <c r="AF161" t="s">
        <v>1537</v>
      </c>
    </row>
    <row r="162" spans="1:32" ht="48">
      <c r="A162">
        <f>+IF(P162&gt;0,+MAX(A$8:A161)+1,0)</f>
        <v>154</v>
      </c>
      <c r="B162" s="240">
        <v>5</v>
      </c>
      <c r="C162" s="237" t="s">
        <v>1692</v>
      </c>
      <c r="D162" s="274" t="s">
        <v>1737</v>
      </c>
      <c r="E162" s="237" t="s">
        <v>1686</v>
      </c>
      <c r="F162" s="236" t="s">
        <v>560</v>
      </c>
      <c r="G162" s="236" t="s">
        <v>395</v>
      </c>
      <c r="H162" s="306" t="str">
        <f>IFERROR(+VLOOKUP(G162,'šifarnik Pg-Pa'!O$6:Q$22,2,FALSE),"")</f>
        <v xml:space="preserve">СОЦИЈАЛНА И ДЕЧИЈА ЗАШТИТА </v>
      </c>
      <c r="I162" s="146">
        <f>IFERROR(+VLOOKUP($G162,'šifarnik Pg-Pa'!$O$6:$Q$22,3,FALSE),"")</f>
        <v>11</v>
      </c>
      <c r="J162" s="236"/>
      <c r="K162" s="305" t="str">
        <f>IFERROR(+VLOOKUP(J162,'šifarnik Pg-Pa'!O$28:P$140,2,FALSE),"")</f>
        <v/>
      </c>
      <c r="L162" s="256" t="s">
        <v>1738</v>
      </c>
      <c r="M162" s="259" t="s">
        <v>1746</v>
      </c>
      <c r="N162" s="239">
        <v>13</v>
      </c>
      <c r="O162" s="256">
        <v>512</v>
      </c>
      <c r="P162" s="261">
        <v>121280</v>
      </c>
      <c r="Q162" s="239">
        <v>0</v>
      </c>
      <c r="R162" s="76"/>
      <c r="T162" s="76"/>
      <c r="U162" s="76"/>
      <c r="V162" s="197"/>
      <c r="W162" s="197" t="s">
        <v>703</v>
      </c>
      <c r="X162" s="197"/>
      <c r="Y162" s="197"/>
      <c r="Z162" s="197"/>
      <c r="AA162" s="197">
        <v>18</v>
      </c>
      <c r="AB162" s="197">
        <f t="shared" si="3"/>
        <v>3</v>
      </c>
      <c r="AE162">
        <v>12</v>
      </c>
      <c r="AF162" t="s">
        <v>1537</v>
      </c>
    </row>
    <row r="163" spans="1:32" ht="48">
      <c r="A163">
        <f>+IF(P163&gt;0,+MAX(A$8:A162)+1,0)</f>
        <v>155</v>
      </c>
      <c r="B163" s="240">
        <v>5</v>
      </c>
      <c r="C163" s="237" t="s">
        <v>1692</v>
      </c>
      <c r="D163" s="274" t="s">
        <v>1737</v>
      </c>
      <c r="E163" s="237" t="s">
        <v>1686</v>
      </c>
      <c r="F163" s="236" t="s">
        <v>560</v>
      </c>
      <c r="G163" s="236" t="s">
        <v>395</v>
      </c>
      <c r="H163" s="306" t="str">
        <f>IFERROR(+VLOOKUP(G163,'šifarnik Pg-Pa'!O$6:Q$22,2,FALSE),"")</f>
        <v xml:space="preserve">СОЦИЈАЛНА И ДЕЧИЈА ЗАШТИТА </v>
      </c>
      <c r="I163" s="146">
        <f>IFERROR(+VLOOKUP($G163,'šifarnik Pg-Pa'!$O$6:$Q$22,3,FALSE),"")</f>
        <v>11</v>
      </c>
      <c r="J163" s="236"/>
      <c r="K163" s="305" t="str">
        <f>IFERROR(+VLOOKUP(J163,'šifarnik Pg-Pa'!O$28:P$140,2,FALSE),"")</f>
        <v/>
      </c>
      <c r="L163" s="256" t="s">
        <v>1739</v>
      </c>
      <c r="M163" s="259" t="s">
        <v>1747</v>
      </c>
      <c r="N163" s="239">
        <v>13</v>
      </c>
      <c r="O163" s="256">
        <v>426</v>
      </c>
      <c r="P163" s="261">
        <v>357730</v>
      </c>
      <c r="Q163" s="239">
        <v>298308</v>
      </c>
      <c r="R163" s="76"/>
      <c r="T163" s="76"/>
      <c r="U163" s="76"/>
      <c r="V163" s="197"/>
      <c r="W163" s="197" t="s">
        <v>704</v>
      </c>
      <c r="X163" s="197"/>
      <c r="Y163" s="197"/>
      <c r="Z163" s="197"/>
      <c r="AA163" s="197">
        <v>19</v>
      </c>
      <c r="AB163" s="197">
        <f t="shared" si="3"/>
        <v>3</v>
      </c>
      <c r="AE163">
        <v>13</v>
      </c>
      <c r="AF163" t="s">
        <v>1537</v>
      </c>
    </row>
    <row r="164" spans="1:32" ht="60">
      <c r="A164">
        <f>+IF(P164&gt;0,+MAX(A$8:A163)+1,0)</f>
        <v>156</v>
      </c>
      <c r="B164" s="240">
        <v>5</v>
      </c>
      <c r="C164" s="237" t="s">
        <v>1692</v>
      </c>
      <c r="D164" s="274" t="s">
        <v>1737</v>
      </c>
      <c r="E164" s="237" t="s">
        <v>1686</v>
      </c>
      <c r="F164" s="236" t="s">
        <v>560</v>
      </c>
      <c r="G164" s="236" t="s">
        <v>395</v>
      </c>
      <c r="H164" s="306" t="str">
        <f>IFERROR(+VLOOKUP(G164,'šifarnik Pg-Pa'!O$6:Q$22,2,FALSE),"")</f>
        <v xml:space="preserve">СОЦИЈАЛНА И ДЕЧИЈА ЗАШТИТА </v>
      </c>
      <c r="I164" s="146">
        <f>IFERROR(+VLOOKUP($G164,'šifarnik Pg-Pa'!$O$6:$Q$22,3,FALSE),"")</f>
        <v>11</v>
      </c>
      <c r="J164" s="236"/>
      <c r="K164" s="305" t="str">
        <f>IFERROR(+VLOOKUP(J164,'šifarnik Pg-Pa'!O$28:P$140,2,FALSE),"")</f>
        <v/>
      </c>
      <c r="L164" s="256" t="s">
        <v>1739</v>
      </c>
      <c r="M164" s="259" t="s">
        <v>1748</v>
      </c>
      <c r="N164" s="239">
        <v>1</v>
      </c>
      <c r="O164" s="256">
        <v>511</v>
      </c>
      <c r="P164" s="261">
        <v>127554</v>
      </c>
      <c r="Q164" s="239">
        <v>127554</v>
      </c>
      <c r="R164" s="76"/>
      <c r="T164" s="76"/>
      <c r="U164" s="76"/>
      <c r="V164" s="197"/>
      <c r="W164" s="197" t="s">
        <v>705</v>
      </c>
      <c r="X164" s="197"/>
      <c r="Y164" s="197"/>
      <c r="Z164" s="197"/>
      <c r="AA164" s="197">
        <v>20</v>
      </c>
      <c r="AB164" s="197">
        <f t="shared" si="3"/>
        <v>3</v>
      </c>
      <c r="AE164">
        <v>14</v>
      </c>
      <c r="AF164" t="s">
        <v>1537</v>
      </c>
    </row>
    <row r="165" spans="1:32" ht="45">
      <c r="A165">
        <f>+IF(P165&gt;0,+MAX(A$8:A164)+1,0)</f>
        <v>157</v>
      </c>
      <c r="B165" s="240">
        <v>5</v>
      </c>
      <c r="C165" s="237" t="s">
        <v>1692</v>
      </c>
      <c r="D165" s="280" t="s">
        <v>1749</v>
      </c>
      <c r="E165" s="237" t="s">
        <v>1686</v>
      </c>
      <c r="F165" s="256">
        <v>920</v>
      </c>
      <c r="G165" s="236" t="s">
        <v>392</v>
      </c>
      <c r="H165" s="306" t="str">
        <f>IFERROR(+VLOOKUP(G165,'šifarnik Pg-Pa'!O$6:Q$22,2,FALSE),"")</f>
        <v>СРЕДЊЕ ОБРАЗОВАЊЕ И ВАСПИТАЊЕ</v>
      </c>
      <c r="I165" s="146">
        <f>IFERROR(+VLOOKUP($G165,'šifarnik Pg-Pa'!$O$6:$Q$22,3,FALSE),"")</f>
        <v>10</v>
      </c>
      <c r="J165" s="254" t="s">
        <v>533</v>
      </c>
      <c r="K165" s="305" t="str">
        <f>IFERROR(+VLOOKUP(J165,'šifarnik Pg-Pa'!O$28:P$140,2,FALSE),"")</f>
        <v>Функционисање средњих  школа</v>
      </c>
      <c r="L165" s="245"/>
      <c r="M165" s="244"/>
      <c r="N165" s="239">
        <v>1</v>
      </c>
      <c r="O165" s="195" t="s">
        <v>1732</v>
      </c>
      <c r="P165" s="239">
        <v>4922830</v>
      </c>
      <c r="Q165" s="239">
        <v>428714</v>
      </c>
      <c r="R165" s="76"/>
      <c r="T165" s="76"/>
      <c r="U165" s="76"/>
      <c r="V165" s="197"/>
      <c r="W165" s="197" t="s">
        <v>706</v>
      </c>
      <c r="X165" s="197"/>
      <c r="Y165" s="197"/>
      <c r="Z165" s="197"/>
      <c r="AA165" s="197">
        <v>21</v>
      </c>
      <c r="AB165" s="197">
        <f t="shared" si="3"/>
        <v>3</v>
      </c>
      <c r="AE165">
        <v>15</v>
      </c>
      <c r="AF165" t="s">
        <v>1537</v>
      </c>
    </row>
    <row r="166" spans="1:32" ht="45">
      <c r="A166">
        <f>+IF(P166&gt;0,+MAX(A$8:A165)+1,0)</f>
        <v>158</v>
      </c>
      <c r="B166" s="240">
        <v>5</v>
      </c>
      <c r="C166" s="237" t="s">
        <v>1692</v>
      </c>
      <c r="D166" s="280" t="s">
        <v>1750</v>
      </c>
      <c r="E166" s="237" t="s">
        <v>1686</v>
      </c>
      <c r="F166" s="236">
        <v>911</v>
      </c>
      <c r="G166" s="236" t="s">
        <v>390</v>
      </c>
      <c r="H166" s="306" t="str">
        <f>IFERROR(+VLOOKUP(G166,'šifarnik Pg-Pa'!O$6:Q$22,2,FALSE),"")</f>
        <v>ОСНОВНО ОБРАЗОВАЊЕ И ВАСПИТАЊЕ</v>
      </c>
      <c r="I166" s="146">
        <f>IFERROR(+VLOOKUP($G166,'šifarnik Pg-Pa'!$O$6:$Q$22,3,FALSE),"")</f>
        <v>9</v>
      </c>
      <c r="J166" s="236" t="s">
        <v>532</v>
      </c>
      <c r="K166" s="305" t="str">
        <f>IFERROR(+VLOOKUP(J166,'šifarnik Pg-Pa'!O$28:P$140,2,FALSE),"")</f>
        <v>Функционисање основних школа</v>
      </c>
      <c r="L166" s="245"/>
      <c r="M166" s="244"/>
      <c r="N166" s="239">
        <v>1</v>
      </c>
      <c r="O166" s="195" t="s">
        <v>1732</v>
      </c>
      <c r="P166" s="239">
        <v>19000000</v>
      </c>
      <c r="Q166" s="239">
        <v>2885739</v>
      </c>
      <c r="R166" s="76"/>
      <c r="T166" s="76"/>
      <c r="U166" s="76"/>
      <c r="V166" s="197"/>
      <c r="W166" s="197" t="s">
        <v>707</v>
      </c>
      <c r="X166" s="197"/>
      <c r="Y166" s="197"/>
      <c r="Z166" s="197"/>
      <c r="AA166" s="197">
        <v>22</v>
      </c>
      <c r="AB166" s="197">
        <f t="shared" si="3"/>
        <v>3</v>
      </c>
      <c r="AE166">
        <v>16</v>
      </c>
      <c r="AF166" t="s">
        <v>1537</v>
      </c>
    </row>
    <row r="167" spans="1:32" ht="45">
      <c r="A167">
        <f>+IF(P167&gt;0,+MAX(A$8:A166)+1,0)</f>
        <v>159</v>
      </c>
      <c r="B167" s="240">
        <v>5</v>
      </c>
      <c r="C167" s="237" t="s">
        <v>1692</v>
      </c>
      <c r="D167" s="280" t="s">
        <v>1751</v>
      </c>
      <c r="E167" s="237" t="s">
        <v>1686</v>
      </c>
      <c r="F167" s="236">
        <v>360</v>
      </c>
      <c r="G167" s="236" t="s">
        <v>383</v>
      </c>
      <c r="H167" s="306" t="str">
        <f>IFERROR(+VLOOKUP(G167,'šifarnik Pg-Pa'!O$6:Q$22,2,FALSE),"")</f>
        <v>ОРГАНИЗАЦИЈА САОБРАЋАЈА И САОБРАЋАЈНА ИНФРАСТРУКТУРА</v>
      </c>
      <c r="I167" s="146">
        <f>IFERROR(+VLOOKUP($G167,'šifarnik Pg-Pa'!$O$6:$Q$22,3,FALSE),"")</f>
        <v>7</v>
      </c>
      <c r="J167" s="236" t="s">
        <v>1552</v>
      </c>
      <c r="K167" s="305" t="str">
        <f>IFERROR(+VLOOKUP(J167,'šifarnik Pg-Pa'!O$28:P$140,2,FALSE),"")</f>
        <v>Унапређење и безбедност саобраћаја</v>
      </c>
      <c r="L167" s="245"/>
      <c r="M167" s="244"/>
      <c r="N167" s="239">
        <v>1</v>
      </c>
      <c r="O167" s="256">
        <v>423</v>
      </c>
      <c r="P167" s="251">
        <v>14506</v>
      </c>
      <c r="Q167" s="239">
        <v>0</v>
      </c>
      <c r="R167" s="76"/>
      <c r="T167" s="76"/>
      <c r="U167" s="76"/>
      <c r="V167" s="197"/>
      <c r="W167" s="197" t="s">
        <v>708</v>
      </c>
      <c r="X167" s="197"/>
      <c r="Y167" s="197"/>
      <c r="Z167" s="197"/>
      <c r="AA167" s="197">
        <v>56</v>
      </c>
      <c r="AB167" s="197">
        <f t="shared" si="3"/>
        <v>3</v>
      </c>
      <c r="AE167">
        <v>17</v>
      </c>
      <c r="AF167" t="s">
        <v>1537</v>
      </c>
    </row>
    <row r="168" spans="1:32" ht="45">
      <c r="A168">
        <f>+IF(P168&gt;0,+MAX(A$8:A167)+1,0)</f>
        <v>160</v>
      </c>
      <c r="B168" s="240">
        <v>5</v>
      </c>
      <c r="C168" s="237" t="s">
        <v>1692</v>
      </c>
      <c r="D168" s="280" t="s">
        <v>1751</v>
      </c>
      <c r="E168" s="237" t="s">
        <v>1686</v>
      </c>
      <c r="F168" s="236">
        <v>360</v>
      </c>
      <c r="G168" s="236" t="s">
        <v>383</v>
      </c>
      <c r="H168" s="306" t="str">
        <f>IFERROR(+VLOOKUP(G168,'šifarnik Pg-Pa'!O$6:Q$22,2,FALSE),"")</f>
        <v>ОРГАНИЗАЦИЈА САОБРАЋАЈА И САОБРАЋАЈНА ИНФРАСТРУКТУРА</v>
      </c>
      <c r="I168" s="146">
        <f>IFERROR(+VLOOKUP($G168,'šifarnik Pg-Pa'!$O$6:$Q$22,3,FALSE),"")</f>
        <v>7</v>
      </c>
      <c r="J168" s="236" t="s">
        <v>1552</v>
      </c>
      <c r="K168" s="305" t="str">
        <f>IFERROR(+VLOOKUP(J168,'šifarnik Pg-Pa'!O$28:P$140,2,FALSE),"")</f>
        <v>Унапређење и безбедност саобраћаја</v>
      </c>
      <c r="L168" s="245"/>
      <c r="M168" s="244"/>
      <c r="N168" s="239">
        <v>1</v>
      </c>
      <c r="O168" s="256">
        <v>424</v>
      </c>
      <c r="P168" s="251">
        <v>20000</v>
      </c>
      <c r="Q168" s="239">
        <v>0</v>
      </c>
      <c r="R168" s="76"/>
      <c r="T168" s="76"/>
      <c r="U168" s="76"/>
      <c r="V168" s="197"/>
      <c r="W168" s="197" t="s">
        <v>709</v>
      </c>
      <c r="X168" s="197"/>
      <c r="Y168" s="197"/>
      <c r="Z168" s="197"/>
      <c r="AA168" s="197">
        <v>70</v>
      </c>
      <c r="AB168" s="197">
        <f t="shared" si="3"/>
        <v>3</v>
      </c>
      <c r="AE168">
        <v>18</v>
      </c>
      <c r="AF168" t="s">
        <v>1537</v>
      </c>
    </row>
    <row r="169" spans="1:32" ht="45">
      <c r="A169">
        <f>+IF(P169&gt;0,+MAX(A$8:A168)+1,0)</f>
        <v>161</v>
      </c>
      <c r="B169" s="240">
        <v>5</v>
      </c>
      <c r="C169" s="237" t="s">
        <v>1692</v>
      </c>
      <c r="D169" s="280" t="s">
        <v>1751</v>
      </c>
      <c r="E169" s="237" t="s">
        <v>1686</v>
      </c>
      <c r="F169" s="236">
        <v>360</v>
      </c>
      <c r="G169" s="236" t="s">
        <v>383</v>
      </c>
      <c r="H169" s="306" t="str">
        <f>IFERROR(+VLOOKUP(G169,'šifarnik Pg-Pa'!O$6:Q$22,2,FALSE),"")</f>
        <v>ОРГАНИЗАЦИЈА САОБРАЋАЈА И САОБРАЋАЈНА ИНФРАСТРУКТУРА</v>
      </c>
      <c r="I169" s="146">
        <f>IFERROR(+VLOOKUP($G169,'šifarnik Pg-Pa'!$O$6:$Q$22,3,FALSE),"")</f>
        <v>7</v>
      </c>
      <c r="J169" s="236" t="s">
        <v>1552</v>
      </c>
      <c r="K169" s="305" t="str">
        <f>IFERROR(+VLOOKUP(J169,'šifarnik Pg-Pa'!O$28:P$140,2,FALSE),"")</f>
        <v>Унапређење и безбедност саобраћаја</v>
      </c>
      <c r="L169" s="245"/>
      <c r="M169" s="244"/>
      <c r="N169" s="239">
        <v>1</v>
      </c>
      <c r="O169" s="256">
        <v>512</v>
      </c>
      <c r="P169" s="251">
        <v>182747</v>
      </c>
      <c r="Q169" s="239">
        <v>152900</v>
      </c>
      <c r="R169" s="76"/>
      <c r="T169" s="76"/>
      <c r="U169" s="76"/>
      <c r="V169" s="197"/>
      <c r="W169" s="197" t="s">
        <v>710</v>
      </c>
      <c r="X169" s="197"/>
      <c r="Y169" s="197"/>
      <c r="Z169" s="197"/>
      <c r="AA169" s="197">
        <v>120</v>
      </c>
      <c r="AB169" s="197">
        <f t="shared" si="3"/>
        <v>3</v>
      </c>
      <c r="AE169">
        <v>19</v>
      </c>
      <c r="AF169" t="s">
        <v>1537</v>
      </c>
    </row>
    <row r="170" spans="1:32" ht="45">
      <c r="A170">
        <f>+IF(P170&gt;0,+MAX(A$8:A169)+1,0)</f>
        <v>162</v>
      </c>
      <c r="B170" s="240">
        <v>5</v>
      </c>
      <c r="C170" s="237" t="s">
        <v>1692</v>
      </c>
      <c r="D170" s="280" t="s">
        <v>1751</v>
      </c>
      <c r="E170" s="237" t="s">
        <v>1686</v>
      </c>
      <c r="F170" s="236">
        <v>360</v>
      </c>
      <c r="G170" s="236" t="s">
        <v>383</v>
      </c>
      <c r="H170" s="306" t="str">
        <f>IFERROR(+VLOOKUP(G170,'šifarnik Pg-Pa'!O$6:Q$22,2,FALSE),"")</f>
        <v>ОРГАНИЗАЦИЈА САОБРАЋАЈА И САОБРАЋАЈНА ИНФРАСТРУКТУРА</v>
      </c>
      <c r="I170" s="146">
        <f>IFERROR(+VLOOKUP($G170,'šifarnik Pg-Pa'!$O$6:$Q$22,3,FALSE),"")</f>
        <v>7</v>
      </c>
      <c r="J170" s="236" t="s">
        <v>1552</v>
      </c>
      <c r="K170" s="305" t="str">
        <f>IFERROR(+VLOOKUP(J170,'šifarnik Pg-Pa'!O$28:P$140,2,FALSE),"")</f>
        <v>Унапређење и безбедност саобраћаја</v>
      </c>
      <c r="L170" s="245"/>
      <c r="M170" s="244"/>
      <c r="N170" s="239">
        <v>1</v>
      </c>
      <c r="O170" s="256">
        <v>463</v>
      </c>
      <c r="P170" s="251">
        <v>217253</v>
      </c>
      <c r="Q170" s="239">
        <v>0</v>
      </c>
      <c r="R170" s="76"/>
      <c r="T170" s="76"/>
      <c r="U170" s="76"/>
      <c r="V170" s="197"/>
      <c r="W170" s="197" t="s">
        <v>99</v>
      </c>
      <c r="X170" s="197"/>
      <c r="Y170" s="197"/>
      <c r="Z170" s="197"/>
      <c r="AA170" s="197">
        <v>121</v>
      </c>
      <c r="AB170" s="197">
        <f t="shared" si="3"/>
        <v>3</v>
      </c>
      <c r="AE170">
        <v>20</v>
      </c>
      <c r="AF170" t="s">
        <v>1537</v>
      </c>
    </row>
    <row r="171" spans="1:32" ht="45">
      <c r="A171">
        <f>+IF(P171&gt;0,+MAX(A$8:A170)+1,0)</f>
        <v>163</v>
      </c>
      <c r="B171" s="240">
        <v>5</v>
      </c>
      <c r="C171" s="237" t="s">
        <v>1692</v>
      </c>
      <c r="D171" s="280" t="s">
        <v>1751</v>
      </c>
      <c r="E171" s="237" t="s">
        <v>1686</v>
      </c>
      <c r="F171" s="236">
        <v>451</v>
      </c>
      <c r="G171" s="236" t="s">
        <v>383</v>
      </c>
      <c r="H171" s="306" t="str">
        <f>IFERROR(+VLOOKUP(G171,'šifarnik Pg-Pa'!O$6:Q$22,2,FALSE),"")</f>
        <v>ОРГАНИЗАЦИЈА САОБРАЋАЈА И САОБРАЋАЈНА ИНФРАСТРУКТУРА</v>
      </c>
      <c r="I171" s="146">
        <f>IFERROR(+VLOOKUP($G171,'šifarnik Pg-Pa'!$O$6:$Q$22,3,FALSE),"")</f>
        <v>7</v>
      </c>
      <c r="J171" s="282" t="s">
        <v>490</v>
      </c>
      <c r="K171" s="305" t="str">
        <f>IFERROR(+VLOOKUP(J171,'šifarnik Pg-Pa'!O$28:P$140,2,FALSE),"")</f>
        <v xml:space="preserve">Управљање и одржавање саобраћајне инфраструктуре </v>
      </c>
      <c r="L171" s="245"/>
      <c r="M171" s="244"/>
      <c r="N171" s="239">
        <v>1</v>
      </c>
      <c r="O171" s="281">
        <v>425</v>
      </c>
      <c r="P171" s="239">
        <v>71000000</v>
      </c>
      <c r="Q171" s="239">
        <v>10905729</v>
      </c>
      <c r="R171" s="76"/>
      <c r="T171" s="76"/>
      <c r="U171" s="76"/>
      <c r="V171" s="197"/>
      <c r="W171" s="197" t="s">
        <v>711</v>
      </c>
      <c r="X171" s="197"/>
      <c r="Y171" s="197"/>
      <c r="Z171" s="197"/>
      <c r="AA171" s="197">
        <v>122</v>
      </c>
      <c r="AB171" s="197">
        <f t="shared" si="3"/>
        <v>3</v>
      </c>
      <c r="AE171">
        <v>21</v>
      </c>
      <c r="AF171" t="s">
        <v>1537</v>
      </c>
    </row>
    <row r="172" spans="1:32" ht="45">
      <c r="A172">
        <f>+IF(P172&gt;0,+MAX(A$8:A171)+1,0)</f>
        <v>164</v>
      </c>
      <c r="B172" s="240">
        <v>5</v>
      </c>
      <c r="C172" s="237" t="s">
        <v>1692</v>
      </c>
      <c r="D172" s="280" t="s">
        <v>1751</v>
      </c>
      <c r="E172" s="237" t="s">
        <v>1686</v>
      </c>
      <c r="F172" s="236">
        <v>451</v>
      </c>
      <c r="G172" s="236" t="s">
        <v>383</v>
      </c>
      <c r="H172" s="306" t="str">
        <f>IFERROR(+VLOOKUP(G172,'šifarnik Pg-Pa'!O$6:Q$22,2,FALSE),"")</f>
        <v>ОРГАНИЗАЦИЈА САОБРАЋАЈА И САОБРАЋАЈНА ИНФРАСТРУКТУРА</v>
      </c>
      <c r="I172" s="146">
        <f>IFERROR(+VLOOKUP($G172,'šifarnik Pg-Pa'!$O$6:$Q$22,3,FALSE),"")</f>
        <v>7</v>
      </c>
      <c r="J172" s="282" t="s">
        <v>490</v>
      </c>
      <c r="K172" s="305" t="str">
        <f>IFERROR(+VLOOKUP(J172,'šifarnik Pg-Pa'!O$28:P$140,2,FALSE),"")</f>
        <v xml:space="preserve">Управљање и одржавање саобраћајне инфраструктуре </v>
      </c>
      <c r="L172" s="245"/>
      <c r="M172" s="244"/>
      <c r="N172" s="239">
        <v>7</v>
      </c>
      <c r="O172" s="281">
        <v>425</v>
      </c>
      <c r="P172" s="251">
        <v>2290000</v>
      </c>
      <c r="Q172" s="239">
        <v>0</v>
      </c>
      <c r="R172" s="76"/>
      <c r="T172" s="76"/>
      <c r="U172" s="76"/>
      <c r="V172" s="197"/>
      <c r="W172" s="197" t="s">
        <v>712</v>
      </c>
      <c r="X172" s="197"/>
      <c r="Y172" s="197"/>
      <c r="Z172" s="197"/>
      <c r="AA172" s="197">
        <v>124</v>
      </c>
      <c r="AB172" s="197">
        <f t="shared" si="3"/>
        <v>3</v>
      </c>
      <c r="AE172">
        <v>22</v>
      </c>
      <c r="AF172" t="s">
        <v>1537</v>
      </c>
    </row>
    <row r="173" spans="1:32" ht="60.75">
      <c r="A173">
        <f>+IF(P173&gt;0,+MAX(A$8:A172)+1,0)</f>
        <v>165</v>
      </c>
      <c r="B173" s="240">
        <v>5</v>
      </c>
      <c r="C173" s="237" t="s">
        <v>1692</v>
      </c>
      <c r="D173" s="280" t="s">
        <v>1751</v>
      </c>
      <c r="E173" s="237" t="s">
        <v>1686</v>
      </c>
      <c r="F173" s="236">
        <v>451</v>
      </c>
      <c r="G173" s="236" t="s">
        <v>383</v>
      </c>
      <c r="H173" s="306" t="str">
        <f>IFERROR(+VLOOKUP(G173,'šifarnik Pg-Pa'!O$6:Q$22,2,FALSE),"")</f>
        <v>ОРГАНИЗАЦИЈА САОБРАЋАЈА И САОБРАЋАЈНА ИНФРАСТРУКТУРА</v>
      </c>
      <c r="I173" s="146">
        <f>IFERROR(+VLOOKUP($G173,'šifarnik Pg-Pa'!$O$6:$Q$22,3,FALSE),"")</f>
        <v>7</v>
      </c>
      <c r="J173" s="236"/>
      <c r="K173" s="305" t="str">
        <f>IFERROR(+VLOOKUP(J173,'šifarnik Pg-Pa'!O$28:P$140,2,FALSE),"")</f>
        <v/>
      </c>
      <c r="L173" s="245" t="s">
        <v>1755</v>
      </c>
      <c r="M173" s="283" t="s">
        <v>1752</v>
      </c>
      <c r="N173" s="239">
        <v>1</v>
      </c>
      <c r="O173" s="256">
        <v>541</v>
      </c>
      <c r="P173" s="251">
        <v>500000</v>
      </c>
      <c r="Q173" s="239">
        <v>0</v>
      </c>
      <c r="R173" s="76"/>
      <c r="T173" s="76"/>
      <c r="U173" s="76"/>
      <c r="V173" s="197"/>
      <c r="W173" s="197" t="s">
        <v>713</v>
      </c>
      <c r="X173" s="197"/>
      <c r="Y173" s="197"/>
      <c r="Z173" s="197"/>
      <c r="AA173" s="197">
        <v>125</v>
      </c>
      <c r="AB173" s="197">
        <f t="shared" si="3"/>
        <v>3</v>
      </c>
      <c r="AE173">
        <v>56</v>
      </c>
      <c r="AF173" t="s">
        <v>1537</v>
      </c>
    </row>
    <row r="174" spans="1:32" ht="45">
      <c r="A174">
        <f>+IF(P174&gt;0,+MAX(A$8:A173)+1,0)</f>
        <v>166</v>
      </c>
      <c r="B174" s="240">
        <v>5</v>
      </c>
      <c r="C174" s="237" t="s">
        <v>1692</v>
      </c>
      <c r="D174" s="280" t="s">
        <v>1751</v>
      </c>
      <c r="E174" s="237" t="s">
        <v>1686</v>
      </c>
      <c r="F174" s="236">
        <v>451</v>
      </c>
      <c r="G174" s="236" t="s">
        <v>383</v>
      </c>
      <c r="H174" s="306" t="str">
        <f>IFERROR(+VLOOKUP(G174,'šifarnik Pg-Pa'!O$6:Q$22,2,FALSE),"")</f>
        <v>ОРГАНИЗАЦИЈА САОБРАЋАЈА И САОБРАЋАЈНА ИНФРАСТРУКТУРА</v>
      </c>
      <c r="I174" s="146">
        <f>IFERROR(+VLOOKUP($G174,'šifarnik Pg-Pa'!$O$6:$Q$22,3,FALSE),"")</f>
        <v>7</v>
      </c>
      <c r="J174" s="236"/>
      <c r="K174" s="305" t="str">
        <f>IFERROR(+VLOOKUP(J174,'šifarnik Pg-Pa'!O$28:P$140,2,FALSE),"")</f>
        <v/>
      </c>
      <c r="L174" s="245" t="s">
        <v>1756</v>
      </c>
      <c r="M174" s="257" t="s">
        <v>1753</v>
      </c>
      <c r="N174" s="239">
        <v>1</v>
      </c>
      <c r="O174" s="256">
        <v>541</v>
      </c>
      <c r="P174" s="251">
        <v>1120000</v>
      </c>
      <c r="Q174" s="239">
        <v>0</v>
      </c>
      <c r="R174" s="76"/>
      <c r="T174" s="76"/>
      <c r="U174" s="76"/>
      <c r="V174" s="197"/>
      <c r="W174" s="197" t="s">
        <v>714</v>
      </c>
      <c r="X174" s="197"/>
      <c r="Y174" s="197"/>
      <c r="Z174" s="197"/>
      <c r="AA174" s="197">
        <v>126</v>
      </c>
      <c r="AB174" s="197">
        <f t="shared" si="3"/>
        <v>3</v>
      </c>
      <c r="AE174">
        <v>70</v>
      </c>
      <c r="AF174" t="s">
        <v>1537</v>
      </c>
    </row>
    <row r="175" spans="1:32" ht="45">
      <c r="A175">
        <f>+IF(P175&gt;0,+MAX(A$8:A174)+1,0)</f>
        <v>167</v>
      </c>
      <c r="B175" s="240">
        <v>5</v>
      </c>
      <c r="C175" s="237" t="s">
        <v>1692</v>
      </c>
      <c r="D175" s="280" t="s">
        <v>1751</v>
      </c>
      <c r="E175" s="237" t="s">
        <v>1686</v>
      </c>
      <c r="F175" s="236">
        <v>451</v>
      </c>
      <c r="G175" s="236" t="s">
        <v>383</v>
      </c>
      <c r="H175" s="306" t="str">
        <f>IFERROR(+VLOOKUP(G175,'šifarnik Pg-Pa'!O$6:Q$22,2,FALSE),"")</f>
        <v>ОРГАНИЗАЦИЈА САОБРАЋАЈА И САОБРАЋАЈНА ИНФРАСТРУКТУРА</v>
      </c>
      <c r="I175" s="146">
        <f>IFERROR(+VLOOKUP($G175,'šifarnik Pg-Pa'!$O$6:$Q$22,3,FALSE),"")</f>
        <v>7</v>
      </c>
      <c r="J175" s="236"/>
      <c r="K175" s="305" t="str">
        <f>IFERROR(+VLOOKUP(J175,'šifarnik Pg-Pa'!O$28:P$140,2,FALSE),"")</f>
        <v/>
      </c>
      <c r="L175" s="245" t="s">
        <v>1757</v>
      </c>
      <c r="M175" s="259" t="s">
        <v>1754</v>
      </c>
      <c r="N175" s="239">
        <v>15</v>
      </c>
      <c r="O175" s="256">
        <v>512</v>
      </c>
      <c r="P175" s="251">
        <v>252000</v>
      </c>
      <c r="Q175" s="239">
        <v>0</v>
      </c>
      <c r="R175" s="76"/>
      <c r="T175" s="76"/>
      <c r="U175" s="76"/>
      <c r="V175" s="197"/>
      <c r="W175" s="197" t="s">
        <v>1539</v>
      </c>
      <c r="X175" s="197"/>
      <c r="Y175" s="197"/>
      <c r="Z175" s="197"/>
      <c r="AA175" s="197">
        <v>127</v>
      </c>
      <c r="AB175" s="197">
        <f t="shared" si="3"/>
        <v>3</v>
      </c>
      <c r="AE175">
        <v>120</v>
      </c>
      <c r="AF175" t="s">
        <v>1537</v>
      </c>
    </row>
    <row r="176" spans="1:32" ht="45">
      <c r="A176">
        <f>+IF(P176&gt;0,+MAX(A$8:A175)+1,0)</f>
        <v>168</v>
      </c>
      <c r="B176" s="240">
        <v>5</v>
      </c>
      <c r="C176" s="237" t="s">
        <v>1692</v>
      </c>
      <c r="D176" s="280" t="s">
        <v>1758</v>
      </c>
      <c r="E176" s="237" t="s">
        <v>1686</v>
      </c>
      <c r="F176" s="236">
        <v>560</v>
      </c>
      <c r="G176" s="236" t="s">
        <v>374</v>
      </c>
      <c r="H176" s="306" t="str">
        <f>IFERROR(+VLOOKUP(G176,'šifarnik Pg-Pa'!O$6:Q$22,2,FALSE),"")</f>
        <v xml:space="preserve"> ЗАШТИТА ЖИВОТНЕ СРЕДИНЕ</v>
      </c>
      <c r="I176" s="146">
        <f>IFERROR(+VLOOKUP($G176,'šifarnik Pg-Pa'!$O$6:$Q$22,3,FALSE),"")</f>
        <v>6</v>
      </c>
      <c r="J176" s="284" t="s">
        <v>472</v>
      </c>
      <c r="K176" s="305" t="str">
        <f>IFERROR(+VLOOKUP(J176,'šifarnik Pg-Pa'!O$28:P$140,2,FALSE),"")</f>
        <v xml:space="preserve">Управљање заштитом животне средине </v>
      </c>
      <c r="L176" s="245"/>
      <c r="M176" s="244"/>
      <c r="N176" s="239">
        <v>1</v>
      </c>
      <c r="O176" s="256">
        <v>421</v>
      </c>
      <c r="P176" s="251">
        <v>120000</v>
      </c>
      <c r="Q176" s="239">
        <v>0</v>
      </c>
      <c r="R176" s="76"/>
      <c r="T176" s="76"/>
      <c r="U176" s="76"/>
      <c r="V176" s="197"/>
      <c r="W176" s="197" t="s">
        <v>715</v>
      </c>
      <c r="X176" s="197"/>
      <c r="Y176" s="197"/>
      <c r="Z176" s="197"/>
      <c r="AA176" s="197">
        <v>128</v>
      </c>
      <c r="AB176" s="197">
        <f t="shared" si="3"/>
        <v>3</v>
      </c>
      <c r="AE176">
        <v>121</v>
      </c>
      <c r="AF176" t="s">
        <v>1537</v>
      </c>
    </row>
    <row r="177" spans="1:32" ht="45">
      <c r="A177">
        <f>+IF(P177&gt;0,+MAX(A$8:A176)+1,0)</f>
        <v>169</v>
      </c>
      <c r="B177" s="240">
        <v>5</v>
      </c>
      <c r="C177" s="237" t="s">
        <v>1692</v>
      </c>
      <c r="D177" s="280" t="s">
        <v>1758</v>
      </c>
      <c r="E177" s="237" t="s">
        <v>1686</v>
      </c>
      <c r="F177" s="236">
        <v>560</v>
      </c>
      <c r="G177" s="236" t="s">
        <v>374</v>
      </c>
      <c r="H177" s="306" t="str">
        <f>IFERROR(+VLOOKUP(G177,'šifarnik Pg-Pa'!O$6:Q$22,2,FALSE),"")</f>
        <v xml:space="preserve"> ЗАШТИТА ЖИВОТНЕ СРЕДИНЕ</v>
      </c>
      <c r="I177" s="146">
        <f>IFERROR(+VLOOKUP($G177,'šifarnik Pg-Pa'!$O$6:$Q$22,3,FALSE),"")</f>
        <v>6</v>
      </c>
      <c r="J177" s="284" t="s">
        <v>472</v>
      </c>
      <c r="K177" s="305" t="str">
        <f>IFERROR(+VLOOKUP(J177,'šifarnik Pg-Pa'!O$28:P$140,2,FALSE),"")</f>
        <v xml:space="preserve">Управљање заштитом животне средине </v>
      </c>
      <c r="L177" s="245"/>
      <c r="M177" s="244"/>
      <c r="N177" s="239">
        <v>1</v>
      </c>
      <c r="O177" s="256">
        <v>423</v>
      </c>
      <c r="P177" s="251">
        <v>130000</v>
      </c>
      <c r="Q177" s="239">
        <v>0</v>
      </c>
      <c r="R177" s="76"/>
      <c r="T177" s="76"/>
      <c r="U177" s="76"/>
      <c r="V177" s="197"/>
      <c r="W177" s="197" t="s">
        <v>716</v>
      </c>
      <c r="X177" s="197"/>
      <c r="Y177" s="197"/>
      <c r="Z177" s="197"/>
      <c r="AA177" s="197">
        <v>129</v>
      </c>
      <c r="AB177" s="197">
        <f t="shared" si="3"/>
        <v>3</v>
      </c>
      <c r="AE177">
        <v>122</v>
      </c>
      <c r="AF177" t="s">
        <v>1537</v>
      </c>
    </row>
    <row r="178" spans="1:32" ht="45">
      <c r="A178">
        <f>+IF(P178&gt;0,+MAX(A$8:A177)+1,0)</f>
        <v>170</v>
      </c>
      <c r="B178" s="240">
        <v>5</v>
      </c>
      <c r="C178" s="237" t="s">
        <v>1692</v>
      </c>
      <c r="D178" s="280" t="s">
        <v>1758</v>
      </c>
      <c r="E178" s="237" t="s">
        <v>1686</v>
      </c>
      <c r="F178" s="236">
        <v>560</v>
      </c>
      <c r="G178" s="236" t="s">
        <v>374</v>
      </c>
      <c r="H178" s="306" t="str">
        <f>IFERROR(+VLOOKUP(G178,'šifarnik Pg-Pa'!O$6:Q$22,2,FALSE),"")</f>
        <v xml:space="preserve"> ЗАШТИТА ЖИВОТНЕ СРЕДИНЕ</v>
      </c>
      <c r="I178" s="146">
        <f>IFERROR(+VLOOKUP($G178,'šifarnik Pg-Pa'!$O$6:$Q$22,3,FALSE),"")</f>
        <v>6</v>
      </c>
      <c r="J178" s="284" t="s">
        <v>472</v>
      </c>
      <c r="K178" s="305" t="str">
        <f>IFERROR(+VLOOKUP(J178,'šifarnik Pg-Pa'!O$28:P$140,2,FALSE),"")</f>
        <v xml:space="preserve">Управљање заштитом животне средине </v>
      </c>
      <c r="L178" s="245"/>
      <c r="M178" s="244"/>
      <c r="N178" s="239">
        <v>1</v>
      </c>
      <c r="O178" s="256">
        <v>424</v>
      </c>
      <c r="P178" s="251">
        <v>820000</v>
      </c>
      <c r="Q178" s="239">
        <v>0</v>
      </c>
      <c r="R178" s="76"/>
      <c r="T178" s="76"/>
      <c r="U178" s="76"/>
      <c r="V178" s="197"/>
      <c r="W178" s="197" t="s">
        <v>717</v>
      </c>
      <c r="X178" s="197"/>
      <c r="Y178" s="197"/>
      <c r="Z178" s="197"/>
      <c r="AA178" s="197">
        <v>130</v>
      </c>
      <c r="AB178" s="197">
        <f t="shared" si="3"/>
        <v>3</v>
      </c>
      <c r="AE178">
        <v>124</v>
      </c>
      <c r="AF178" t="s">
        <v>1537</v>
      </c>
    </row>
    <row r="179" spans="1:32" ht="45">
      <c r="A179">
        <f>+IF(P179&gt;0,+MAX(A$8:A178)+1,0)</f>
        <v>171</v>
      </c>
      <c r="B179" s="240">
        <v>5</v>
      </c>
      <c r="C179" s="237" t="s">
        <v>1692</v>
      </c>
      <c r="D179" s="280" t="s">
        <v>1758</v>
      </c>
      <c r="E179" s="237" t="s">
        <v>1686</v>
      </c>
      <c r="F179" s="236">
        <v>560</v>
      </c>
      <c r="G179" s="236" t="s">
        <v>374</v>
      </c>
      <c r="H179" s="306" t="str">
        <f>IFERROR(+VLOOKUP(G179,'šifarnik Pg-Pa'!O$6:Q$22,2,FALSE),"")</f>
        <v xml:space="preserve"> ЗАШТИТА ЖИВОТНЕ СРЕДИНЕ</v>
      </c>
      <c r="I179" s="146">
        <f>IFERROR(+VLOOKUP($G179,'šifarnik Pg-Pa'!$O$6:$Q$22,3,FALSE),"")</f>
        <v>6</v>
      </c>
      <c r="J179" s="284" t="s">
        <v>472</v>
      </c>
      <c r="K179" s="305" t="str">
        <f>IFERROR(+VLOOKUP(J179,'šifarnik Pg-Pa'!O$28:P$140,2,FALSE),"")</f>
        <v xml:space="preserve">Управљање заштитом животне средине </v>
      </c>
      <c r="L179" s="245"/>
      <c r="M179" s="244"/>
      <c r="N179" s="239">
        <v>1</v>
      </c>
      <c r="O179" s="256">
        <v>463</v>
      </c>
      <c r="P179" s="251">
        <v>500000</v>
      </c>
      <c r="Q179" s="239">
        <v>0</v>
      </c>
      <c r="R179" s="76"/>
      <c r="T179" s="76"/>
      <c r="U179" s="76"/>
      <c r="V179" s="197"/>
      <c r="W179" s="197" t="s">
        <v>718</v>
      </c>
      <c r="X179" s="197"/>
      <c r="Y179" s="197"/>
      <c r="Z179" s="197"/>
      <c r="AA179" s="197">
        <v>131</v>
      </c>
      <c r="AB179" s="197">
        <f t="shared" si="3"/>
        <v>3</v>
      </c>
      <c r="AE179">
        <v>125</v>
      </c>
      <c r="AF179" t="s">
        <v>1537</v>
      </c>
    </row>
    <row r="180" spans="1:32" ht="45">
      <c r="A180">
        <f>+IF(P180&gt;0,+MAX(A$8:A179)+1,0)</f>
        <v>172</v>
      </c>
      <c r="B180" s="240">
        <v>5</v>
      </c>
      <c r="C180" s="237" t="s">
        <v>1692</v>
      </c>
      <c r="D180" s="280" t="s">
        <v>1758</v>
      </c>
      <c r="E180" s="237" t="s">
        <v>1686</v>
      </c>
      <c r="F180" s="236">
        <v>560</v>
      </c>
      <c r="G180" s="236" t="s">
        <v>374</v>
      </c>
      <c r="H180" s="306" t="str">
        <f>IFERROR(+VLOOKUP(G180,'šifarnik Pg-Pa'!O$6:Q$22,2,FALSE),"")</f>
        <v xml:space="preserve"> ЗАШТИТА ЖИВОТНЕ СРЕДИНЕ</v>
      </c>
      <c r="I180" s="146">
        <f>IFERROR(+VLOOKUP($G180,'šifarnik Pg-Pa'!$O$6:$Q$22,3,FALSE),"")</f>
        <v>6</v>
      </c>
      <c r="J180" s="284" t="s">
        <v>472</v>
      </c>
      <c r="K180" s="305" t="str">
        <f>IFERROR(+VLOOKUP(J180,'šifarnik Pg-Pa'!O$28:P$140,2,FALSE),"")</f>
        <v xml:space="preserve">Управљање заштитом животне средине </v>
      </c>
      <c r="L180" s="245"/>
      <c r="M180" s="244"/>
      <c r="N180" s="239">
        <v>1</v>
      </c>
      <c r="O180" s="256">
        <v>481</v>
      </c>
      <c r="P180" s="299">
        <v>200000</v>
      </c>
      <c r="Q180" s="239">
        <v>0</v>
      </c>
      <c r="R180" s="76"/>
      <c r="T180" s="76"/>
      <c r="U180" s="76"/>
      <c r="V180" s="197"/>
      <c r="W180" s="197"/>
      <c r="X180" s="197"/>
      <c r="Y180" s="197"/>
      <c r="Z180" s="197"/>
      <c r="AA180" s="197"/>
      <c r="AB180" s="197">
        <f t="shared" si="3"/>
        <v>3</v>
      </c>
      <c r="AE180">
        <v>126</v>
      </c>
      <c r="AF180" t="s">
        <v>1537</v>
      </c>
    </row>
    <row r="181" spans="1:32" ht="45">
      <c r="A181">
        <f>+IF(P181&gt;0,+MAX(A$8:A180)+1,0)</f>
        <v>173</v>
      </c>
      <c r="B181" s="240">
        <v>5</v>
      </c>
      <c r="C181" s="237" t="s">
        <v>1692</v>
      </c>
      <c r="D181" s="280" t="s">
        <v>1758</v>
      </c>
      <c r="E181" s="237" t="s">
        <v>1686</v>
      </c>
      <c r="F181" s="236">
        <v>560</v>
      </c>
      <c r="G181" s="236" t="s">
        <v>374</v>
      </c>
      <c r="H181" s="306" t="str">
        <f>IFERROR(+VLOOKUP(G181,'šifarnik Pg-Pa'!O$6:Q$22,2,FALSE),"")</f>
        <v xml:space="preserve"> ЗАШТИТА ЖИВОТНЕ СРЕДИНЕ</v>
      </c>
      <c r="I181" s="146">
        <f>IFERROR(+VLOOKUP($G181,'šifarnik Pg-Pa'!$O$6:$Q$22,3,FALSE),"")</f>
        <v>6</v>
      </c>
      <c r="J181" s="284" t="s">
        <v>472</v>
      </c>
      <c r="K181" s="305" t="str">
        <f>IFERROR(+VLOOKUP(J181,'šifarnik Pg-Pa'!O$28:P$140,2,FALSE),"")</f>
        <v xml:space="preserve">Управљање заштитом животне средине </v>
      </c>
      <c r="L181" s="245"/>
      <c r="M181" s="244"/>
      <c r="N181" s="239">
        <v>1</v>
      </c>
      <c r="O181" s="256">
        <v>511</v>
      </c>
      <c r="P181" s="251">
        <v>480000</v>
      </c>
      <c r="Q181" s="239">
        <v>0</v>
      </c>
      <c r="R181" s="76"/>
      <c r="T181" s="76"/>
      <c r="U181" s="76"/>
      <c r="V181" s="197"/>
      <c r="W181" s="197"/>
      <c r="X181" s="197"/>
      <c r="Y181" s="197"/>
      <c r="Z181" s="197"/>
      <c r="AA181" s="197"/>
      <c r="AB181" s="197">
        <f t="shared" si="3"/>
        <v>3</v>
      </c>
      <c r="AE181">
        <v>127</v>
      </c>
      <c r="AF181" t="s">
        <v>1537</v>
      </c>
    </row>
    <row r="182" spans="1:32" ht="45">
      <c r="A182">
        <f>+IF(P182&gt;0,+MAX(A$8:A181)+1,0)</f>
        <v>174</v>
      </c>
      <c r="B182" s="240">
        <v>5</v>
      </c>
      <c r="C182" s="237" t="s">
        <v>1692</v>
      </c>
      <c r="D182" s="280" t="s">
        <v>1758</v>
      </c>
      <c r="E182" s="237" t="s">
        <v>1686</v>
      </c>
      <c r="F182" s="236">
        <v>560</v>
      </c>
      <c r="G182" s="236" t="s">
        <v>374</v>
      </c>
      <c r="H182" s="306" t="str">
        <f>IFERROR(+VLOOKUP(G182,'šifarnik Pg-Pa'!O$6:Q$22,2,FALSE),"")</f>
        <v xml:space="preserve"> ЗАШТИТА ЖИВОТНЕ СРЕДИНЕ</v>
      </c>
      <c r="I182" s="146">
        <f>IFERROR(+VLOOKUP($G182,'šifarnik Pg-Pa'!$O$6:$Q$22,3,FALSE),"")</f>
        <v>6</v>
      </c>
      <c r="J182" s="284" t="s">
        <v>472</v>
      </c>
      <c r="K182" s="305" t="str">
        <f>IFERROR(+VLOOKUP(J182,'šifarnik Pg-Pa'!O$28:P$140,2,FALSE),"")</f>
        <v xml:space="preserve">Управљање заштитом животне средине </v>
      </c>
      <c r="L182" s="245"/>
      <c r="M182" s="244"/>
      <c r="N182" s="239">
        <v>1</v>
      </c>
      <c r="O182" s="256">
        <v>514</v>
      </c>
      <c r="P182" s="251">
        <v>550000</v>
      </c>
      <c r="Q182" s="239">
        <v>0</v>
      </c>
      <c r="R182" s="76"/>
      <c r="T182" s="76"/>
      <c r="U182" s="76"/>
      <c r="V182" s="197"/>
      <c r="W182" s="197"/>
      <c r="X182" s="197"/>
      <c r="Y182" s="197"/>
      <c r="Z182" s="197"/>
      <c r="AA182" s="197"/>
      <c r="AB182" s="197">
        <f t="shared" si="3"/>
        <v>3</v>
      </c>
      <c r="AE182">
        <v>128</v>
      </c>
      <c r="AF182" t="s">
        <v>1537</v>
      </c>
    </row>
    <row r="183" spans="1:32" ht="45">
      <c r="A183">
        <f>+IF(P183&gt;0,+MAX(A$8:A182)+1,0)</f>
        <v>175</v>
      </c>
      <c r="B183" s="240">
        <v>5</v>
      </c>
      <c r="C183" s="237" t="s">
        <v>1692</v>
      </c>
      <c r="D183" s="280" t="s">
        <v>1758</v>
      </c>
      <c r="E183" s="237" t="s">
        <v>1686</v>
      </c>
      <c r="F183" s="236">
        <v>560</v>
      </c>
      <c r="G183" s="236" t="s">
        <v>374</v>
      </c>
      <c r="H183" s="306" t="str">
        <f>IFERROR(+VLOOKUP(G183,'šifarnik Pg-Pa'!O$6:Q$22,2,FALSE),"")</f>
        <v xml:space="preserve"> ЗАШТИТА ЖИВОТНЕ СРЕДИНЕ</v>
      </c>
      <c r="I183" s="146">
        <f>IFERROR(+VLOOKUP($G183,'šifarnik Pg-Pa'!$O$6:$Q$22,3,FALSE),"")</f>
        <v>6</v>
      </c>
      <c r="J183" s="284" t="s">
        <v>473</v>
      </c>
      <c r="K183" s="305" t="str">
        <f>IFERROR(+VLOOKUP(J183,'šifarnik Pg-Pa'!O$28:P$140,2,FALSE),"")</f>
        <v xml:space="preserve">Праћење квалитета елемената животне средине  </v>
      </c>
      <c r="L183" s="245"/>
      <c r="M183" s="244"/>
      <c r="N183" s="239">
        <v>1</v>
      </c>
      <c r="O183" s="195" t="s">
        <v>1691</v>
      </c>
      <c r="P183" s="239">
        <v>250000</v>
      </c>
      <c r="Q183" s="239">
        <v>0</v>
      </c>
      <c r="R183" s="76"/>
      <c r="T183" s="76"/>
      <c r="U183" s="76"/>
      <c r="V183" s="197"/>
      <c r="W183" s="197"/>
      <c r="X183" s="197"/>
      <c r="Y183" s="197"/>
      <c r="Z183" s="197"/>
      <c r="AA183" s="197"/>
      <c r="AB183" s="197">
        <f t="shared" si="3"/>
        <v>3</v>
      </c>
      <c r="AE183">
        <v>129</v>
      </c>
      <c r="AF183" t="s">
        <v>1537</v>
      </c>
    </row>
    <row r="184" spans="1:32" ht="45">
      <c r="A184">
        <f>+IF(P184&gt;0,+MAX(A$8:A183)+1,0)</f>
        <v>176</v>
      </c>
      <c r="B184" s="240">
        <v>5</v>
      </c>
      <c r="C184" s="237" t="s">
        <v>1692</v>
      </c>
      <c r="D184" s="280" t="s">
        <v>1758</v>
      </c>
      <c r="E184" s="237" t="s">
        <v>1686</v>
      </c>
      <c r="F184" s="236">
        <v>520</v>
      </c>
      <c r="G184" s="236" t="s">
        <v>374</v>
      </c>
      <c r="H184" s="306" t="str">
        <f>IFERROR(+VLOOKUP(G184,'šifarnik Pg-Pa'!O$6:Q$22,2,FALSE),"")</f>
        <v xml:space="preserve"> ЗАШТИТА ЖИВОТНЕ СРЕДИНЕ</v>
      </c>
      <c r="I184" s="146">
        <f>IFERROR(+VLOOKUP($G184,'šifarnik Pg-Pa'!$O$6:$Q$22,3,FALSE),"")</f>
        <v>6</v>
      </c>
      <c r="J184" s="278" t="s">
        <v>474</v>
      </c>
      <c r="K184" s="305" t="str">
        <f>IFERROR(+VLOOKUP(J184,'šifarnik Pg-Pa'!O$28:P$140,2,FALSE),"")</f>
        <v xml:space="preserve">Заштита природе </v>
      </c>
      <c r="L184" s="245"/>
      <c r="M184" s="244"/>
      <c r="N184" s="239">
        <v>1</v>
      </c>
      <c r="O184" s="195" t="s">
        <v>1706</v>
      </c>
      <c r="P184" s="251">
        <v>2286454</v>
      </c>
      <c r="Q184" s="239">
        <v>0</v>
      </c>
      <c r="R184" s="76"/>
      <c r="T184" s="76"/>
      <c r="U184" s="76"/>
      <c r="V184" s="197"/>
      <c r="W184" s="197"/>
      <c r="X184" s="197"/>
      <c r="Y184" s="197"/>
      <c r="Z184" s="197"/>
      <c r="AA184" s="197"/>
      <c r="AB184" s="197">
        <f t="shared" si="3"/>
        <v>3</v>
      </c>
      <c r="AE184">
        <v>130</v>
      </c>
      <c r="AF184" t="s">
        <v>1537</v>
      </c>
    </row>
    <row r="185" spans="1:32" ht="45">
      <c r="A185">
        <f>+IF(P185&gt;0,+MAX(A$8:A184)+1,0)</f>
        <v>177</v>
      </c>
      <c r="B185" s="240">
        <v>5</v>
      </c>
      <c r="C185" s="237" t="s">
        <v>1692</v>
      </c>
      <c r="D185" s="280" t="s">
        <v>1758</v>
      </c>
      <c r="E185" s="237" t="s">
        <v>1686</v>
      </c>
      <c r="F185" s="236">
        <v>510</v>
      </c>
      <c r="G185" s="236" t="s">
        <v>374</v>
      </c>
      <c r="H185" s="306" t="str">
        <f>IFERROR(+VLOOKUP(G185,'šifarnik Pg-Pa'!O$6:Q$22,2,FALSE),"")</f>
        <v xml:space="preserve"> ЗАШТИТА ЖИВОТНЕ СРЕДИНЕ</v>
      </c>
      <c r="I185" s="146">
        <f>IFERROR(+VLOOKUP($G185,'šifarnik Pg-Pa'!$O$6:$Q$22,3,FALSE),"")</f>
        <v>6</v>
      </c>
      <c r="J185" s="278" t="s">
        <v>475</v>
      </c>
      <c r="K185" s="305" t="str">
        <f>IFERROR(+VLOOKUP(J185,'šifarnik Pg-Pa'!O$28:P$140,2,FALSE),"")</f>
        <v>Управљање отпадним водама</v>
      </c>
      <c r="L185" s="245"/>
      <c r="M185" s="244"/>
      <c r="N185" s="239">
        <v>1</v>
      </c>
      <c r="O185" s="195" t="s">
        <v>1762</v>
      </c>
      <c r="P185" s="251">
        <v>2786559</v>
      </c>
      <c r="Q185" s="239">
        <v>325372</v>
      </c>
      <c r="R185" s="76"/>
      <c r="T185" s="76"/>
      <c r="U185" s="76"/>
      <c r="V185" s="197"/>
      <c r="W185" s="197"/>
      <c r="X185" s="197"/>
      <c r="Y185" s="197"/>
      <c r="Z185" s="197"/>
      <c r="AA185" s="197"/>
      <c r="AB185" s="197">
        <f t="shared" si="3"/>
        <v>3</v>
      </c>
      <c r="AE185">
        <v>131</v>
      </c>
      <c r="AF185" t="s">
        <v>1537</v>
      </c>
    </row>
    <row r="186" spans="1:32" ht="45">
      <c r="A186">
        <f>+IF(P186&gt;0,+MAX(A$8:A185)+1,0)</f>
        <v>178</v>
      </c>
      <c r="B186" s="240">
        <v>5</v>
      </c>
      <c r="C186" s="237" t="s">
        <v>1692</v>
      </c>
      <c r="D186" s="280" t="s">
        <v>1758</v>
      </c>
      <c r="E186" s="237" t="s">
        <v>1686</v>
      </c>
      <c r="F186" s="236">
        <v>520</v>
      </c>
      <c r="G186" s="236" t="s">
        <v>374</v>
      </c>
      <c r="H186" s="306" t="str">
        <f>IFERROR(+VLOOKUP(G186,'šifarnik Pg-Pa'!O$6:Q$22,2,FALSE),"")</f>
        <v xml:space="preserve"> ЗАШТИТА ЖИВОТНЕ СРЕДИНЕ</v>
      </c>
      <c r="I186" s="146">
        <f>IFERROR(+VLOOKUP($G186,'šifarnik Pg-Pa'!$O$6:$Q$22,3,FALSE),"")</f>
        <v>6</v>
      </c>
      <c r="J186" s="278" t="s">
        <v>476</v>
      </c>
      <c r="K186" s="305" t="str">
        <f>IFERROR(+VLOOKUP(J186,'šifarnik Pg-Pa'!O$28:P$140,2,FALSE),"")</f>
        <v>Управљање комуналним отпадом</v>
      </c>
      <c r="L186" s="255"/>
      <c r="M186" s="259"/>
      <c r="N186" s="239">
        <v>1</v>
      </c>
      <c r="O186" s="195" t="s">
        <v>1762</v>
      </c>
      <c r="P186" s="261">
        <v>6449836</v>
      </c>
      <c r="Q186" s="239">
        <v>973660</v>
      </c>
      <c r="R186" s="76"/>
      <c r="T186" s="76"/>
      <c r="U186" s="76"/>
      <c r="V186" s="197"/>
      <c r="W186" s="197"/>
      <c r="X186" s="197"/>
      <c r="Y186" s="197"/>
      <c r="Z186" s="197"/>
      <c r="AA186" s="197"/>
      <c r="AB186" s="197">
        <f t="shared" si="3"/>
        <v>3</v>
      </c>
    </row>
    <row r="187" spans="1:32" ht="48">
      <c r="A187">
        <f>+IF(P187&gt;0,+MAX(A$8:A186)+1,0)</f>
        <v>179</v>
      </c>
      <c r="B187" s="240">
        <v>5</v>
      </c>
      <c r="C187" s="237" t="s">
        <v>1692</v>
      </c>
      <c r="D187" s="280" t="s">
        <v>1758</v>
      </c>
      <c r="E187" s="237" t="s">
        <v>1686</v>
      </c>
      <c r="F187" s="236">
        <v>520</v>
      </c>
      <c r="G187" s="236" t="s">
        <v>374</v>
      </c>
      <c r="H187" s="306" t="str">
        <f>IFERROR(+VLOOKUP(G187,'šifarnik Pg-Pa'!O$6:Q$22,2,FALSE),"")</f>
        <v xml:space="preserve"> ЗАШТИТА ЖИВОТНЕ СРЕДИНЕ</v>
      </c>
      <c r="I187" s="146">
        <f>IFERROR(+VLOOKUP($G187,'šifarnik Pg-Pa'!$O$6:$Q$22,3,FALSE),"")</f>
        <v>6</v>
      </c>
      <c r="J187" s="236"/>
      <c r="K187" s="305" t="str">
        <f>IFERROR(+VLOOKUP(J187,'šifarnik Pg-Pa'!O$28:P$140,2,FALSE),"")</f>
        <v/>
      </c>
      <c r="L187" s="255" t="s">
        <v>1765</v>
      </c>
      <c r="M187" s="259" t="s">
        <v>1763</v>
      </c>
      <c r="N187" s="239">
        <v>1</v>
      </c>
      <c r="O187" s="195" t="s">
        <v>1704</v>
      </c>
      <c r="P187" s="239">
        <v>1000000</v>
      </c>
      <c r="Q187" s="239">
        <v>0</v>
      </c>
      <c r="R187" s="76"/>
      <c r="T187" s="76"/>
      <c r="U187" s="76"/>
      <c r="V187" s="197"/>
      <c r="W187" s="197"/>
      <c r="X187" s="197"/>
      <c r="Y187" s="197"/>
      <c r="Z187" s="197"/>
      <c r="AA187" s="197"/>
      <c r="AB187" s="197">
        <f t="shared" si="3"/>
        <v>3</v>
      </c>
    </row>
    <row r="188" spans="1:32" ht="48">
      <c r="A188">
        <f>+IF(P188&gt;0,+MAX(A$8:A187)+1,0)</f>
        <v>180</v>
      </c>
      <c r="B188" s="240">
        <v>5</v>
      </c>
      <c r="C188" s="237" t="s">
        <v>1692</v>
      </c>
      <c r="D188" s="280" t="s">
        <v>1758</v>
      </c>
      <c r="E188" s="237" t="s">
        <v>1686</v>
      </c>
      <c r="F188" s="236">
        <v>520</v>
      </c>
      <c r="G188" s="236" t="s">
        <v>374</v>
      </c>
      <c r="H188" s="306" t="str">
        <f>IFERROR(+VLOOKUP(G188,'šifarnik Pg-Pa'!O$6:Q$22,2,FALSE),"")</f>
        <v xml:space="preserve"> ЗАШТИТА ЖИВОТНЕ СРЕДИНЕ</v>
      </c>
      <c r="I188" s="146">
        <f>IFERROR(+VLOOKUP($G188,'šifarnik Pg-Pa'!$O$6:$Q$22,3,FALSE),"")</f>
        <v>6</v>
      </c>
      <c r="J188" s="236"/>
      <c r="K188" s="305" t="str">
        <f>IFERROR(+VLOOKUP(J188,'šifarnik Pg-Pa'!O$28:P$140,2,FALSE),"")</f>
        <v/>
      </c>
      <c r="L188" s="255" t="s">
        <v>1765</v>
      </c>
      <c r="M188" s="259" t="s">
        <v>1763</v>
      </c>
      <c r="N188" s="239">
        <v>7</v>
      </c>
      <c r="O188" s="195" t="s">
        <v>1704</v>
      </c>
      <c r="P188" s="239">
        <v>500000</v>
      </c>
      <c r="Q188" s="239">
        <v>0</v>
      </c>
      <c r="R188" s="76"/>
      <c r="T188" s="76"/>
      <c r="U188" s="76"/>
      <c r="V188" s="197"/>
      <c r="W188" s="197"/>
      <c r="X188" s="197"/>
      <c r="Y188" s="197"/>
      <c r="Z188" s="197"/>
      <c r="AA188" s="197"/>
      <c r="AB188" s="197">
        <f t="shared" si="3"/>
        <v>3</v>
      </c>
    </row>
    <row r="189" spans="1:32" ht="45">
      <c r="A189">
        <f>+IF(P189&gt;0,+MAX(A$8:A188)+1,0)</f>
        <v>181</v>
      </c>
      <c r="B189" s="240">
        <v>5</v>
      </c>
      <c r="C189" s="237" t="s">
        <v>1692</v>
      </c>
      <c r="D189" s="280" t="s">
        <v>1758</v>
      </c>
      <c r="E189" s="237" t="s">
        <v>1686</v>
      </c>
      <c r="F189" s="236">
        <v>520</v>
      </c>
      <c r="G189" s="236" t="s">
        <v>374</v>
      </c>
      <c r="H189" s="306" t="str">
        <f>IFERROR(+VLOOKUP(G189,'šifarnik Pg-Pa'!O$6:Q$22,2,FALSE),"")</f>
        <v xml:space="preserve"> ЗАШТИТА ЖИВОТНЕ СРЕДИНЕ</v>
      </c>
      <c r="I189" s="146">
        <f>IFERROR(+VLOOKUP($G189,'šifarnik Pg-Pa'!$O$6:$Q$22,3,FALSE),"")</f>
        <v>6</v>
      </c>
      <c r="J189" s="236"/>
      <c r="K189" s="305" t="str">
        <f>IFERROR(+VLOOKUP(J189,'šifarnik Pg-Pa'!O$28:P$140,2,FALSE),"")</f>
        <v/>
      </c>
      <c r="L189" s="255" t="s">
        <v>1766</v>
      </c>
      <c r="M189" s="259" t="s">
        <v>1764</v>
      </c>
      <c r="N189" s="239">
        <v>1</v>
      </c>
      <c r="O189" s="195" t="s">
        <v>1704</v>
      </c>
      <c r="P189" s="239">
        <v>500000</v>
      </c>
      <c r="Q189" s="239">
        <v>0</v>
      </c>
      <c r="R189" s="76"/>
      <c r="T189" s="76"/>
      <c r="U189" s="76"/>
      <c r="V189" s="197"/>
      <c r="W189" s="197"/>
      <c r="X189" s="197"/>
      <c r="Y189" s="197"/>
      <c r="Z189" s="197"/>
      <c r="AA189" s="197"/>
      <c r="AB189" s="197">
        <f t="shared" si="3"/>
        <v>3</v>
      </c>
    </row>
    <row r="190" spans="1:32" ht="45">
      <c r="A190">
        <f>+IF(P190&gt;0,+MAX(A$8:A189)+1,0)</f>
        <v>182</v>
      </c>
      <c r="B190" s="240">
        <v>5</v>
      </c>
      <c r="C190" s="237" t="s">
        <v>1692</v>
      </c>
      <c r="D190" s="280" t="s">
        <v>1758</v>
      </c>
      <c r="E190" s="237" t="s">
        <v>1686</v>
      </c>
      <c r="F190" s="236">
        <v>520</v>
      </c>
      <c r="G190" s="236" t="s">
        <v>374</v>
      </c>
      <c r="H190" s="306" t="str">
        <f>IFERROR(+VLOOKUP(G190,'šifarnik Pg-Pa'!O$6:Q$22,2,FALSE),"")</f>
        <v xml:space="preserve"> ЗАШТИТА ЖИВОТНЕ СРЕДИНЕ</v>
      </c>
      <c r="I190" s="146">
        <f>IFERROR(+VLOOKUP($G190,'šifarnik Pg-Pa'!$O$6:$Q$22,3,FALSE),"")</f>
        <v>6</v>
      </c>
      <c r="J190" s="236"/>
      <c r="K190" s="305" t="str">
        <f>IFERROR(+VLOOKUP(J190,'šifarnik Pg-Pa'!O$28:P$140,2,FALSE),"")</f>
        <v/>
      </c>
      <c r="L190" s="255" t="s">
        <v>1766</v>
      </c>
      <c r="M190" s="259" t="s">
        <v>1764</v>
      </c>
      <c r="N190" s="239">
        <v>7</v>
      </c>
      <c r="O190" s="195" t="s">
        <v>1704</v>
      </c>
      <c r="P190" s="239">
        <v>500000</v>
      </c>
      <c r="Q190" s="239">
        <v>0</v>
      </c>
      <c r="R190" s="76"/>
      <c r="T190" s="76"/>
      <c r="U190" s="76"/>
      <c r="V190" s="197"/>
      <c r="W190" s="197"/>
      <c r="X190" s="197"/>
      <c r="Y190" s="197"/>
      <c r="Z190" s="197"/>
      <c r="AA190" s="197"/>
      <c r="AB190" s="197">
        <f t="shared" si="3"/>
        <v>3</v>
      </c>
    </row>
    <row r="191" spans="1:32" ht="48">
      <c r="A191">
        <f>+IF(P191&gt;0,+MAX(A$8:A190)+1,0)</f>
        <v>183</v>
      </c>
      <c r="B191" s="240">
        <v>5</v>
      </c>
      <c r="C191" s="237" t="s">
        <v>1692</v>
      </c>
      <c r="D191" s="280" t="s">
        <v>1758</v>
      </c>
      <c r="E191" s="237" t="s">
        <v>1686</v>
      </c>
      <c r="F191" s="236">
        <v>520</v>
      </c>
      <c r="G191" s="236" t="s">
        <v>374</v>
      </c>
      <c r="H191" s="306" t="str">
        <f>IFERROR(+VLOOKUP(G191,'šifarnik Pg-Pa'!O$6:Q$22,2,FALSE),"")</f>
        <v xml:space="preserve"> ЗАШТИТА ЖИВОТНЕ СРЕДИНЕ</v>
      </c>
      <c r="I191" s="146">
        <f>IFERROR(+VLOOKUP($G191,'šifarnik Pg-Pa'!$O$6:$Q$22,3,FALSE),"")</f>
        <v>6</v>
      </c>
      <c r="J191" s="236"/>
      <c r="K191" s="305" t="str">
        <f>IFERROR(+VLOOKUP(J191,'šifarnik Pg-Pa'!O$28:P$140,2,FALSE),"")</f>
        <v/>
      </c>
      <c r="L191" s="255" t="s">
        <v>1770</v>
      </c>
      <c r="M191" s="259" t="s">
        <v>1767</v>
      </c>
      <c r="N191" s="239">
        <v>1</v>
      </c>
      <c r="O191" s="195" t="s">
        <v>1704</v>
      </c>
      <c r="P191" s="251">
        <v>200000</v>
      </c>
      <c r="Q191" s="239">
        <v>0</v>
      </c>
      <c r="R191" s="76"/>
      <c r="T191" s="76"/>
      <c r="U191" s="76"/>
      <c r="V191" s="197"/>
      <c r="W191" s="197"/>
      <c r="X191" s="197"/>
      <c r="Y191" s="197"/>
      <c r="Z191" s="197"/>
      <c r="AA191" s="197"/>
      <c r="AB191" s="197">
        <f t="shared" si="3"/>
        <v>3</v>
      </c>
    </row>
    <row r="192" spans="1:32" ht="48">
      <c r="A192">
        <f>+IF(P192&gt;0,+MAX(A$8:A191)+1,0)</f>
        <v>184</v>
      </c>
      <c r="B192" s="240">
        <v>5</v>
      </c>
      <c r="C192" s="237" t="s">
        <v>1692</v>
      </c>
      <c r="D192" s="280" t="s">
        <v>1758</v>
      </c>
      <c r="E192" s="237" t="s">
        <v>1686</v>
      </c>
      <c r="F192" s="236">
        <v>520</v>
      </c>
      <c r="G192" s="236" t="s">
        <v>374</v>
      </c>
      <c r="H192" s="306" t="str">
        <f>IFERROR(+VLOOKUP(G192,'šifarnik Pg-Pa'!O$6:Q$22,2,FALSE),"")</f>
        <v xml:space="preserve"> ЗАШТИТА ЖИВОТНЕ СРЕДИНЕ</v>
      </c>
      <c r="I192" s="146">
        <f>IFERROR(+VLOOKUP($G192,'šifarnik Pg-Pa'!$O$6:$Q$22,3,FALSE),"")</f>
        <v>6</v>
      </c>
      <c r="J192" s="236"/>
      <c r="K192" s="305" t="str">
        <f>IFERROR(+VLOOKUP(J192,'šifarnik Pg-Pa'!O$28:P$140,2,FALSE),"")</f>
        <v/>
      </c>
      <c r="L192" s="255" t="s">
        <v>1771</v>
      </c>
      <c r="M192" s="259" t="s">
        <v>1768</v>
      </c>
      <c r="N192" s="239">
        <v>1</v>
      </c>
      <c r="O192" s="195" t="s">
        <v>1704</v>
      </c>
      <c r="P192" s="261">
        <v>578000</v>
      </c>
      <c r="Q192" s="239">
        <v>0</v>
      </c>
      <c r="R192" s="76"/>
      <c r="T192" s="76"/>
      <c r="U192" s="76"/>
      <c r="V192" s="197"/>
      <c r="W192" s="197"/>
      <c r="X192" s="197"/>
      <c r="Y192" s="197"/>
      <c r="Z192" s="197"/>
      <c r="AA192" s="197"/>
      <c r="AB192" s="197">
        <f t="shared" si="3"/>
        <v>3</v>
      </c>
    </row>
    <row r="193" spans="1:28" ht="48">
      <c r="A193">
        <f>+IF(P193&gt;0,+MAX(A$8:A192)+1,0)</f>
        <v>185</v>
      </c>
      <c r="B193" s="240">
        <v>5</v>
      </c>
      <c r="C193" s="237" t="s">
        <v>1692</v>
      </c>
      <c r="D193" s="280" t="s">
        <v>1758</v>
      </c>
      <c r="E193" s="237" t="s">
        <v>1686</v>
      </c>
      <c r="F193" s="256">
        <v>520</v>
      </c>
      <c r="G193" s="236" t="s">
        <v>374</v>
      </c>
      <c r="H193" s="306" t="str">
        <f>IFERROR(+VLOOKUP(G193,'šifarnik Pg-Pa'!O$6:Q$22,2,FALSE),"")</f>
        <v xml:space="preserve"> ЗАШТИТА ЖИВОТНЕ СРЕДИНЕ</v>
      </c>
      <c r="I193" s="146">
        <f>IFERROR(+VLOOKUP($G193,'šifarnik Pg-Pa'!$O$6:$Q$22,3,FALSE),"")</f>
        <v>6</v>
      </c>
      <c r="J193" s="285"/>
      <c r="K193" s="305" t="str">
        <f>IFERROR(+VLOOKUP(J193,'šifarnik Pg-Pa'!O$28:P$140,2,FALSE),"")</f>
        <v/>
      </c>
      <c r="L193" s="255" t="s">
        <v>1772</v>
      </c>
      <c r="M193" s="259" t="s">
        <v>1769</v>
      </c>
      <c r="N193" s="239"/>
      <c r="O193" s="195" t="s">
        <v>1704</v>
      </c>
      <c r="P193" s="261">
        <v>1500000</v>
      </c>
      <c r="Q193" s="239">
        <v>0</v>
      </c>
      <c r="R193" s="76"/>
      <c r="T193" s="76"/>
      <c r="U193" s="76"/>
      <c r="V193" s="197"/>
      <c r="W193" s="197"/>
      <c r="X193" s="197"/>
      <c r="Y193" s="197"/>
      <c r="Z193" s="197"/>
      <c r="AA193" s="197"/>
      <c r="AB193" s="197">
        <f t="shared" si="3"/>
        <v>3</v>
      </c>
    </row>
    <row r="194" spans="1:28" ht="45">
      <c r="A194">
        <f>+IF(P194&gt;0,+MAX(A$8:A193)+1,0)</f>
        <v>186</v>
      </c>
      <c r="B194" s="240">
        <v>5</v>
      </c>
      <c r="C194" s="237" t="s">
        <v>1692</v>
      </c>
      <c r="D194" s="280" t="s">
        <v>1759</v>
      </c>
      <c r="E194" s="237" t="s">
        <v>1686</v>
      </c>
      <c r="F194" s="256">
        <v>421</v>
      </c>
      <c r="G194" s="236" t="s">
        <v>369</v>
      </c>
      <c r="H194" s="306" t="str">
        <f>IFERROR(+VLOOKUP(G194,'šifarnik Pg-Pa'!O$6:Q$22,2,FALSE),"")</f>
        <v>ПОЉОПРИВРЕДА И РУРАЛНИ РАЗВОЈ</v>
      </c>
      <c r="I194" s="146">
        <f>IFERROR(+VLOOKUP($G194,'šifarnik Pg-Pa'!$O$6:$Q$22,3,FALSE),"")</f>
        <v>5</v>
      </c>
      <c r="J194" s="285" t="s">
        <v>470</v>
      </c>
      <c r="K194" s="305" t="str">
        <f>IFERROR(+VLOOKUP(J194,'šifarnik Pg-Pa'!O$28:P$140,2,FALSE),"")</f>
        <v xml:space="preserve">Подршка за спровођење пољопривредне политике у локалној заједници </v>
      </c>
      <c r="L194" s="245"/>
      <c r="M194" s="244"/>
      <c r="N194" s="239">
        <v>1</v>
      </c>
      <c r="O194" s="256">
        <v>451</v>
      </c>
      <c r="P194" s="251">
        <v>8519068</v>
      </c>
      <c r="Q194" s="239">
        <v>1042395</v>
      </c>
      <c r="R194" s="76"/>
      <c r="T194" s="76"/>
      <c r="U194" s="76"/>
      <c r="V194" s="197"/>
      <c r="W194" s="197"/>
      <c r="X194" s="197"/>
      <c r="Y194" s="197"/>
      <c r="Z194" s="197"/>
      <c r="AA194" s="197"/>
      <c r="AB194" s="197">
        <f t="shared" si="3"/>
        <v>3</v>
      </c>
    </row>
    <row r="195" spans="1:28" ht="45">
      <c r="A195">
        <f>+IF(P195&gt;0,+MAX(A$8:A194)+1,0)</f>
        <v>187</v>
      </c>
      <c r="B195" s="240">
        <v>5</v>
      </c>
      <c r="C195" s="237" t="s">
        <v>1692</v>
      </c>
      <c r="D195" s="280" t="s">
        <v>1759</v>
      </c>
      <c r="E195" s="237" t="s">
        <v>1686</v>
      </c>
      <c r="F195" s="256">
        <v>421</v>
      </c>
      <c r="G195" s="236" t="s">
        <v>369</v>
      </c>
      <c r="H195" s="306" t="str">
        <f>IFERROR(+VLOOKUP(G195,'šifarnik Pg-Pa'!O$6:Q$22,2,FALSE),"")</f>
        <v>ПОЉОПРИВРЕДА И РУРАЛНИ РАЗВОЈ</v>
      </c>
      <c r="I195" s="146">
        <f>IFERROR(+VLOOKUP($G195,'šifarnik Pg-Pa'!$O$6:$Q$22,3,FALSE),"")</f>
        <v>5</v>
      </c>
      <c r="J195" s="285" t="s">
        <v>470</v>
      </c>
      <c r="K195" s="305" t="str">
        <f>IFERROR(+VLOOKUP(J195,'šifarnik Pg-Pa'!O$28:P$140,2,FALSE),"")</f>
        <v xml:space="preserve">Подршка за спровођење пољопривредне политике у локалној заједници </v>
      </c>
      <c r="L195" s="245"/>
      <c r="M195" s="244"/>
      <c r="N195" s="239">
        <v>1</v>
      </c>
      <c r="O195" s="256">
        <v>481</v>
      </c>
      <c r="P195" s="251">
        <v>866000</v>
      </c>
      <c r="Q195" s="239">
        <v>41618</v>
      </c>
      <c r="R195" s="76"/>
      <c r="T195" s="76"/>
      <c r="U195" s="76"/>
      <c r="V195" s="197"/>
      <c r="W195" s="197"/>
      <c r="X195" s="197"/>
      <c r="Y195" s="197"/>
      <c r="Z195" s="197"/>
      <c r="AA195" s="197"/>
      <c r="AB195" s="197">
        <f t="shared" si="3"/>
        <v>3</v>
      </c>
    </row>
    <row r="196" spans="1:28" ht="45">
      <c r="A196">
        <f>+IF(P196&gt;0,+MAX(A$8:A195)+1,0)</f>
        <v>188</v>
      </c>
      <c r="B196" s="240">
        <v>5</v>
      </c>
      <c r="C196" s="237" t="s">
        <v>1692</v>
      </c>
      <c r="D196" s="280" t="s">
        <v>1759</v>
      </c>
      <c r="E196" s="237" t="s">
        <v>1686</v>
      </c>
      <c r="F196" s="256">
        <v>421</v>
      </c>
      <c r="G196" s="236" t="s">
        <v>369</v>
      </c>
      <c r="H196" s="306" t="str">
        <f>IFERROR(+VLOOKUP(G196,'šifarnik Pg-Pa'!O$6:Q$22,2,FALSE),"")</f>
        <v>ПОЉОПРИВРЕДА И РУРАЛНИ РАЗВОЈ</v>
      </c>
      <c r="I196" s="146">
        <f>IFERROR(+VLOOKUP($G196,'šifarnik Pg-Pa'!$O$6:$Q$22,3,FALSE),"")</f>
        <v>5</v>
      </c>
      <c r="J196" s="278" t="s">
        <v>471</v>
      </c>
      <c r="K196" s="305" t="str">
        <f>IFERROR(+VLOOKUP(J196,'šifarnik Pg-Pa'!O$28:P$140,2,FALSE),"")</f>
        <v>Мере подршке руралном развоју</v>
      </c>
      <c r="L196" s="245"/>
      <c r="M196" s="244"/>
      <c r="N196" s="239">
        <v>1</v>
      </c>
      <c r="O196" s="256">
        <v>421</v>
      </c>
      <c r="P196" s="251">
        <v>100000</v>
      </c>
      <c r="Q196" s="239">
        <v>0</v>
      </c>
      <c r="R196" s="76"/>
      <c r="T196" s="76"/>
      <c r="U196" s="76"/>
      <c r="V196" s="197"/>
      <c r="W196" s="197"/>
      <c r="X196" s="197"/>
      <c r="Y196" s="197"/>
      <c r="Z196" s="197"/>
      <c r="AA196" s="197"/>
      <c r="AB196" s="197">
        <f t="shared" si="3"/>
        <v>3</v>
      </c>
    </row>
    <row r="197" spans="1:28" ht="45">
      <c r="A197">
        <f>+IF(P197&gt;0,+MAX(A$8:A196)+1,0)</f>
        <v>189</v>
      </c>
      <c r="B197" s="240">
        <v>5</v>
      </c>
      <c r="C197" s="237" t="s">
        <v>1692</v>
      </c>
      <c r="D197" s="280" t="s">
        <v>1759</v>
      </c>
      <c r="E197" s="237" t="s">
        <v>1686</v>
      </c>
      <c r="F197" s="256">
        <v>421</v>
      </c>
      <c r="G197" s="236" t="s">
        <v>369</v>
      </c>
      <c r="H197" s="306" t="str">
        <f>IFERROR(+VLOOKUP(G197,'šifarnik Pg-Pa'!O$6:Q$22,2,FALSE),"")</f>
        <v>ПОЉОПРИВРЕДА И РУРАЛНИ РАЗВОЈ</v>
      </c>
      <c r="I197" s="146">
        <f>IFERROR(+VLOOKUP($G197,'šifarnik Pg-Pa'!$O$6:$Q$22,3,FALSE),"")</f>
        <v>5</v>
      </c>
      <c r="J197" s="278" t="s">
        <v>471</v>
      </c>
      <c r="K197" s="305" t="str">
        <f>IFERROR(+VLOOKUP(J197,'šifarnik Pg-Pa'!O$28:P$140,2,FALSE),"")</f>
        <v>Мере подршке руралном развоју</v>
      </c>
      <c r="L197" s="245"/>
      <c r="M197" s="244"/>
      <c r="N197" s="239">
        <v>1</v>
      </c>
      <c r="O197" s="256">
        <v>423</v>
      </c>
      <c r="P197" s="251">
        <v>150000</v>
      </c>
      <c r="Q197" s="239">
        <v>0</v>
      </c>
      <c r="R197" s="76"/>
      <c r="T197" s="76"/>
      <c r="U197" s="76"/>
      <c r="V197" s="197"/>
      <c r="W197" s="197"/>
      <c r="X197" s="197"/>
      <c r="Y197" s="197"/>
      <c r="Z197" s="197"/>
      <c r="AA197" s="197"/>
      <c r="AB197" s="197">
        <f t="shared" si="3"/>
        <v>3</v>
      </c>
    </row>
    <row r="198" spans="1:28" ht="45">
      <c r="A198">
        <f>+IF(P198&gt;0,+MAX(A$8:A197)+1,0)</f>
        <v>190</v>
      </c>
      <c r="B198" s="240">
        <v>5</v>
      </c>
      <c r="C198" s="237" t="s">
        <v>1692</v>
      </c>
      <c r="D198" s="280" t="s">
        <v>1759</v>
      </c>
      <c r="E198" s="237" t="s">
        <v>1686</v>
      </c>
      <c r="F198" s="256">
        <v>421</v>
      </c>
      <c r="G198" s="236" t="s">
        <v>369</v>
      </c>
      <c r="H198" s="306" t="str">
        <f>IFERROR(+VLOOKUP(G198,'šifarnik Pg-Pa'!O$6:Q$22,2,FALSE),"")</f>
        <v>ПОЉОПРИВРЕДА И РУРАЛНИ РАЗВОЈ</v>
      </c>
      <c r="I198" s="146">
        <f>IFERROR(+VLOOKUP($G198,'šifarnik Pg-Pa'!$O$6:$Q$22,3,FALSE),"")</f>
        <v>5</v>
      </c>
      <c r="J198" s="278" t="s">
        <v>471</v>
      </c>
      <c r="K198" s="305" t="str">
        <f>IFERROR(+VLOOKUP(J198,'šifarnik Pg-Pa'!O$28:P$140,2,FALSE),"")</f>
        <v>Мере подршке руралном развоју</v>
      </c>
      <c r="L198" s="245"/>
      <c r="M198" s="244"/>
      <c r="N198" s="239">
        <v>1</v>
      </c>
      <c r="O198" s="256">
        <v>424</v>
      </c>
      <c r="P198" s="251">
        <v>250000</v>
      </c>
      <c r="Q198" s="239">
        <v>0</v>
      </c>
      <c r="R198" s="76"/>
      <c r="T198" s="76"/>
      <c r="U198" s="76"/>
      <c r="V198" s="197"/>
      <c r="W198" s="197"/>
      <c r="X198" s="197"/>
      <c r="Y198" s="197"/>
      <c r="Z198" s="197"/>
      <c r="AA198" s="197"/>
      <c r="AB198" s="197">
        <f t="shared" si="3"/>
        <v>3</v>
      </c>
    </row>
    <row r="199" spans="1:28" ht="45">
      <c r="A199">
        <f>+IF(P199&gt;0,+MAX(A$8:A198)+1,0)</f>
        <v>191</v>
      </c>
      <c r="B199" s="240">
        <v>5</v>
      </c>
      <c r="C199" s="237" t="s">
        <v>1692</v>
      </c>
      <c r="D199" s="280" t="s">
        <v>1759</v>
      </c>
      <c r="E199" s="237" t="s">
        <v>1686</v>
      </c>
      <c r="F199" s="256">
        <v>421</v>
      </c>
      <c r="G199" s="236" t="s">
        <v>369</v>
      </c>
      <c r="H199" s="306" t="str">
        <f>IFERROR(+VLOOKUP(G199,'šifarnik Pg-Pa'!O$6:Q$22,2,FALSE),"")</f>
        <v>ПОЉОПРИВРЕДА И РУРАЛНИ РАЗВОЈ</v>
      </c>
      <c r="I199" s="146">
        <f>IFERROR(+VLOOKUP($G199,'šifarnik Pg-Pa'!$O$6:$Q$22,3,FALSE),"")</f>
        <v>5</v>
      </c>
      <c r="J199" s="278" t="s">
        <v>471</v>
      </c>
      <c r="K199" s="305" t="str">
        <f>IFERROR(+VLOOKUP(J199,'šifarnik Pg-Pa'!O$28:P$140,2,FALSE),"")</f>
        <v>Мере подршке руралном развоју</v>
      </c>
      <c r="L199" s="245"/>
      <c r="M199" s="244"/>
      <c r="N199" s="239">
        <v>1</v>
      </c>
      <c r="O199" s="256">
        <v>426</v>
      </c>
      <c r="P199" s="251">
        <v>100000</v>
      </c>
      <c r="Q199" s="239">
        <v>0</v>
      </c>
      <c r="R199" s="76"/>
      <c r="T199" s="76"/>
      <c r="U199" s="76"/>
      <c r="V199" s="197"/>
      <c r="W199" s="197"/>
      <c r="X199" s="197"/>
      <c r="Y199" s="197"/>
      <c r="Z199" s="197"/>
      <c r="AA199" s="197"/>
      <c r="AB199" s="197">
        <f t="shared" si="3"/>
        <v>3</v>
      </c>
    </row>
    <row r="200" spans="1:28" ht="45">
      <c r="A200">
        <f>+IF(P200&gt;0,+MAX(A$8:A199)+1,0)</f>
        <v>192</v>
      </c>
      <c r="B200" s="240">
        <v>5</v>
      </c>
      <c r="C200" s="237" t="s">
        <v>1692</v>
      </c>
      <c r="D200" s="280" t="s">
        <v>1759</v>
      </c>
      <c r="E200" s="237" t="s">
        <v>1686</v>
      </c>
      <c r="F200" s="256">
        <v>421</v>
      </c>
      <c r="G200" s="236" t="s">
        <v>369</v>
      </c>
      <c r="H200" s="306" t="str">
        <f>IFERROR(+VLOOKUP(G200,'šifarnik Pg-Pa'!O$6:Q$22,2,FALSE),"")</f>
        <v>ПОЉОПРИВРЕДА И РУРАЛНИ РАЗВОЈ</v>
      </c>
      <c r="I200" s="146">
        <f>IFERROR(+VLOOKUP($G200,'šifarnik Pg-Pa'!$O$6:$Q$22,3,FALSE),"")</f>
        <v>5</v>
      </c>
      <c r="J200" s="278" t="s">
        <v>471</v>
      </c>
      <c r="K200" s="305" t="str">
        <f>IFERROR(+VLOOKUP(J200,'šifarnik Pg-Pa'!O$28:P$140,2,FALSE),"")</f>
        <v>Мере подршке руралном развоју</v>
      </c>
      <c r="L200" s="245"/>
      <c r="M200" s="244"/>
      <c r="N200" s="239">
        <v>1</v>
      </c>
      <c r="O200" s="256">
        <v>451</v>
      </c>
      <c r="P200" s="251">
        <v>3700000</v>
      </c>
      <c r="Q200" s="239">
        <v>0</v>
      </c>
      <c r="R200" s="76"/>
      <c r="T200" s="76"/>
      <c r="U200" s="76"/>
      <c r="V200" s="197"/>
      <c r="W200" s="197"/>
      <c r="X200" s="197"/>
      <c r="Y200" s="197"/>
      <c r="Z200" s="197"/>
      <c r="AA200" s="197"/>
      <c r="AB200" s="197">
        <f t="shared" si="3"/>
        <v>3</v>
      </c>
    </row>
    <row r="201" spans="1:28" ht="45">
      <c r="A201">
        <f>+IF(P201&gt;0,+MAX(A$8:A200)+1,0)</f>
        <v>193</v>
      </c>
      <c r="B201" s="240">
        <v>5</v>
      </c>
      <c r="C201" s="237" t="s">
        <v>1692</v>
      </c>
      <c r="D201" s="280" t="s">
        <v>1759</v>
      </c>
      <c r="E201" s="237" t="s">
        <v>1686</v>
      </c>
      <c r="F201" s="256">
        <v>421</v>
      </c>
      <c r="G201" s="236" t="s">
        <v>369</v>
      </c>
      <c r="H201" s="306" t="str">
        <f>IFERROR(+VLOOKUP(G201,'šifarnik Pg-Pa'!O$6:Q$22,2,FALSE),"")</f>
        <v>ПОЉОПРИВРЕДА И РУРАЛНИ РАЗВОЈ</v>
      </c>
      <c r="I201" s="146">
        <f>IFERROR(+VLOOKUP($G201,'šifarnik Pg-Pa'!$O$6:$Q$22,3,FALSE),"")</f>
        <v>5</v>
      </c>
      <c r="J201" s="278"/>
      <c r="K201" s="305" t="str">
        <f>IFERROR(+VLOOKUP(J201,'šifarnik Pg-Pa'!O$28:P$140,2,FALSE),"")</f>
        <v/>
      </c>
      <c r="L201" s="255" t="s">
        <v>1775</v>
      </c>
      <c r="M201" s="259" t="s">
        <v>1773</v>
      </c>
      <c r="N201" s="239">
        <v>1</v>
      </c>
      <c r="O201" s="195" t="s">
        <v>1704</v>
      </c>
      <c r="P201" s="255">
        <v>200000</v>
      </c>
      <c r="Q201" s="239">
        <v>0</v>
      </c>
      <c r="R201" s="76"/>
      <c r="T201" s="76"/>
      <c r="U201" s="76"/>
      <c r="V201" s="197"/>
      <c r="W201" s="197"/>
      <c r="X201" s="197"/>
      <c r="Y201" s="197"/>
      <c r="Z201" s="197"/>
      <c r="AA201" s="197"/>
      <c r="AB201" s="197">
        <f t="shared" ref="AB201:AB264" si="4">+LEN(O201)</f>
        <v>3</v>
      </c>
    </row>
    <row r="202" spans="1:28" ht="45">
      <c r="A202">
        <f>+IF(P202&gt;0,+MAX(A$8:A201)+1,0)</f>
        <v>194</v>
      </c>
      <c r="B202" s="240">
        <v>5</v>
      </c>
      <c r="C202" s="237" t="s">
        <v>1692</v>
      </c>
      <c r="D202" s="280" t="s">
        <v>1759</v>
      </c>
      <c r="E202" s="237" t="s">
        <v>1686</v>
      </c>
      <c r="F202" s="256">
        <v>421</v>
      </c>
      <c r="G202" s="236" t="s">
        <v>369</v>
      </c>
      <c r="H202" s="306" t="str">
        <f>IFERROR(+VLOOKUP(G202,'šifarnik Pg-Pa'!O$6:Q$22,2,FALSE),"")</f>
        <v>ПОЉОПРИВРЕДА И РУРАЛНИ РАЗВОЈ</v>
      </c>
      <c r="I202" s="146">
        <f>IFERROR(+VLOOKUP($G202,'šifarnik Pg-Pa'!$O$6:$Q$22,3,FALSE),"")</f>
        <v>5</v>
      </c>
      <c r="J202" s="236"/>
      <c r="K202" s="305" t="str">
        <f>IFERROR(+VLOOKUP(J202,'šifarnik Pg-Pa'!O$28:P$140,2,FALSE),"")</f>
        <v/>
      </c>
      <c r="L202" s="255" t="s">
        <v>1775</v>
      </c>
      <c r="M202" s="259" t="s">
        <v>1773</v>
      </c>
      <c r="N202" s="239">
        <v>6</v>
      </c>
      <c r="O202" s="195" t="s">
        <v>1704</v>
      </c>
      <c r="P202" s="239">
        <v>1000000</v>
      </c>
      <c r="Q202" s="239">
        <v>0</v>
      </c>
      <c r="R202" s="76"/>
      <c r="T202" s="76"/>
      <c r="U202" s="76"/>
      <c r="V202" s="197"/>
      <c r="W202" s="197"/>
      <c r="X202" s="197"/>
      <c r="Y202" s="197"/>
      <c r="Z202" s="197"/>
      <c r="AA202" s="197"/>
      <c r="AB202" s="197">
        <f t="shared" si="4"/>
        <v>3</v>
      </c>
    </row>
    <row r="203" spans="1:28" ht="45">
      <c r="A203">
        <f>+IF(P203&gt;0,+MAX(A$8:A202)+1,0)</f>
        <v>195</v>
      </c>
      <c r="B203" s="240">
        <v>5</v>
      </c>
      <c r="C203" s="237" t="s">
        <v>1692</v>
      </c>
      <c r="D203" s="280" t="s">
        <v>1759</v>
      </c>
      <c r="E203" s="237" t="s">
        <v>1686</v>
      </c>
      <c r="F203" s="256">
        <v>421</v>
      </c>
      <c r="G203" s="236" t="s">
        <v>369</v>
      </c>
      <c r="H203" s="306" t="str">
        <f>IFERROR(+VLOOKUP(G203,'šifarnik Pg-Pa'!O$6:Q$22,2,FALSE),"")</f>
        <v>ПОЉОПРИВРЕДА И РУРАЛНИ РАЗВОЈ</v>
      </c>
      <c r="I203" s="146">
        <f>IFERROR(+VLOOKUP($G203,'šifarnik Pg-Pa'!$O$6:$Q$22,3,FALSE),"")</f>
        <v>5</v>
      </c>
      <c r="J203" s="236"/>
      <c r="K203" s="305" t="str">
        <f>IFERROR(+VLOOKUP(J203,'šifarnik Pg-Pa'!O$28:P$140,2,FALSE),"")</f>
        <v/>
      </c>
      <c r="L203" s="255" t="s">
        <v>1776</v>
      </c>
      <c r="M203" s="259" t="s">
        <v>1774</v>
      </c>
      <c r="N203" s="239">
        <v>1</v>
      </c>
      <c r="O203" s="195" t="s">
        <v>1704</v>
      </c>
      <c r="P203" s="239">
        <v>200000</v>
      </c>
      <c r="Q203" s="239">
        <v>0</v>
      </c>
      <c r="R203" s="76"/>
      <c r="T203" s="76"/>
      <c r="U203" s="76"/>
      <c r="V203" s="197"/>
      <c r="W203" s="197"/>
      <c r="X203" s="197"/>
      <c r="Y203" s="197"/>
      <c r="Z203" s="197"/>
      <c r="AA203" s="197"/>
      <c r="AB203" s="197">
        <f t="shared" si="4"/>
        <v>3</v>
      </c>
    </row>
    <row r="204" spans="1:28" ht="45">
      <c r="A204">
        <f>+IF(P204&gt;0,+MAX(A$8:A203)+1,0)</f>
        <v>196</v>
      </c>
      <c r="B204" s="240">
        <v>5</v>
      </c>
      <c r="C204" s="237" t="s">
        <v>1692</v>
      </c>
      <c r="D204" s="280" t="s">
        <v>1759</v>
      </c>
      <c r="E204" s="237" t="s">
        <v>1686</v>
      </c>
      <c r="F204" s="256">
        <v>421</v>
      </c>
      <c r="G204" s="236" t="s">
        <v>369</v>
      </c>
      <c r="H204" s="306" t="str">
        <f>IFERROR(+VLOOKUP(G204,'šifarnik Pg-Pa'!O$6:Q$22,2,FALSE),"")</f>
        <v>ПОЉОПРИВРЕДА И РУРАЛНИ РАЗВОЈ</v>
      </c>
      <c r="I204" s="146">
        <f>IFERROR(+VLOOKUP($G204,'šifarnik Pg-Pa'!$O$6:$Q$22,3,FALSE),"")</f>
        <v>5</v>
      </c>
      <c r="J204" s="236"/>
      <c r="K204" s="305" t="str">
        <f>IFERROR(+VLOOKUP(J204,'šifarnik Pg-Pa'!O$28:P$140,2,FALSE),"")</f>
        <v/>
      </c>
      <c r="L204" s="255" t="s">
        <v>1776</v>
      </c>
      <c r="M204" s="259" t="s">
        <v>1774</v>
      </c>
      <c r="N204" s="239">
        <v>6</v>
      </c>
      <c r="O204" s="195" t="s">
        <v>1704</v>
      </c>
      <c r="P204" s="239">
        <v>800000</v>
      </c>
      <c r="Q204" s="239">
        <v>0</v>
      </c>
      <c r="R204" s="76"/>
      <c r="T204" s="76"/>
      <c r="U204" s="76"/>
      <c r="V204" s="197"/>
      <c r="W204" s="197"/>
      <c r="X204" s="197"/>
      <c r="Y204" s="197"/>
      <c r="Z204" s="197"/>
      <c r="AA204" s="197"/>
      <c r="AB204" s="197">
        <f t="shared" si="4"/>
        <v>3</v>
      </c>
    </row>
    <row r="205" spans="1:28" ht="45">
      <c r="A205">
        <f>+IF(P205&gt;0,+MAX(A$8:A204)+1,0)</f>
        <v>197</v>
      </c>
      <c r="B205" s="240">
        <v>5</v>
      </c>
      <c r="C205" s="237" t="s">
        <v>1692</v>
      </c>
      <c r="D205" s="280" t="s">
        <v>1760</v>
      </c>
      <c r="E205" s="237" t="s">
        <v>1686</v>
      </c>
      <c r="F205" s="256">
        <v>473</v>
      </c>
      <c r="G205" s="236" t="s">
        <v>365</v>
      </c>
      <c r="H205" s="306" t="str">
        <f>IFERROR(+VLOOKUP(G205,'šifarnik Pg-Pa'!O$6:Q$22,2,FALSE),"")</f>
        <v>РАЗВОЈ ТУРИЗМА</v>
      </c>
      <c r="I205" s="146">
        <f>IFERROR(+VLOOKUP($G205,'šifarnik Pg-Pa'!$O$6:$Q$22,3,FALSE),"")</f>
        <v>4</v>
      </c>
      <c r="J205" s="255" t="s">
        <v>527</v>
      </c>
      <c r="K205" s="305" t="str">
        <f>IFERROR(+VLOOKUP(J205,'šifarnik Pg-Pa'!O$28:P$140,2,FALSE),"")</f>
        <v>Промоција туристичке понуде</v>
      </c>
      <c r="L205" s="245"/>
      <c r="M205" s="244"/>
      <c r="N205" s="239">
        <v>1</v>
      </c>
      <c r="O205" s="195" t="s">
        <v>1706</v>
      </c>
      <c r="P205" s="251">
        <v>3287000</v>
      </c>
      <c r="Q205" s="239">
        <v>144803</v>
      </c>
      <c r="R205" s="76"/>
      <c r="T205" s="76"/>
      <c r="U205" s="76"/>
      <c r="V205" s="197"/>
      <c r="W205" s="197"/>
      <c r="X205" s="197"/>
      <c r="Y205" s="197"/>
      <c r="Z205" s="197"/>
      <c r="AA205" s="197"/>
      <c r="AB205" s="197">
        <f t="shared" si="4"/>
        <v>3</v>
      </c>
    </row>
    <row r="206" spans="1:28" ht="45">
      <c r="A206">
        <f>+IF(P206&gt;0,+MAX(A$8:A205)+1,0)</f>
        <v>198</v>
      </c>
      <c r="B206" s="240">
        <v>5</v>
      </c>
      <c r="C206" s="237" t="s">
        <v>1692</v>
      </c>
      <c r="D206" s="280" t="s">
        <v>1760</v>
      </c>
      <c r="E206" s="237" t="s">
        <v>1686</v>
      </c>
      <c r="F206" s="236">
        <v>473</v>
      </c>
      <c r="G206" s="236" t="s">
        <v>365</v>
      </c>
      <c r="H206" s="306" t="str">
        <f>IFERROR(+VLOOKUP(G206,'šifarnik Pg-Pa'!O$6:Q$22,2,FALSE),"")</f>
        <v>РАЗВОЈ ТУРИЗМА</v>
      </c>
      <c r="I206" s="146">
        <f>IFERROR(+VLOOKUP($G206,'šifarnik Pg-Pa'!$O$6:$Q$22,3,FALSE),"")</f>
        <v>4</v>
      </c>
      <c r="J206" s="255"/>
      <c r="K206" s="305" t="str">
        <f>IFERROR(+VLOOKUP(J206,'šifarnik Pg-Pa'!O$28:P$140,2,FALSE),"")</f>
        <v/>
      </c>
      <c r="L206" s="245" t="s">
        <v>1779</v>
      </c>
      <c r="M206" s="260" t="s">
        <v>1777</v>
      </c>
      <c r="N206" s="239">
        <v>1</v>
      </c>
      <c r="O206" s="256">
        <v>511</v>
      </c>
      <c r="P206" s="239">
        <v>50000</v>
      </c>
      <c r="Q206" s="239">
        <v>0</v>
      </c>
      <c r="R206" s="76"/>
      <c r="T206" s="76"/>
      <c r="U206" s="76"/>
      <c r="V206" s="197"/>
      <c r="W206" s="197"/>
      <c r="X206" s="197"/>
      <c r="Y206" s="197"/>
      <c r="Z206" s="197"/>
      <c r="AA206" s="197"/>
      <c r="AB206" s="197">
        <f t="shared" si="4"/>
        <v>3</v>
      </c>
    </row>
    <row r="207" spans="1:28" ht="48">
      <c r="A207">
        <f>+IF(P207&gt;0,+MAX(A$8:A206)+1,0)</f>
        <v>199</v>
      </c>
      <c r="B207" s="240">
        <v>5</v>
      </c>
      <c r="C207" s="237" t="s">
        <v>1692</v>
      </c>
      <c r="D207" s="280" t="s">
        <v>1760</v>
      </c>
      <c r="E207" s="237" t="s">
        <v>1686</v>
      </c>
      <c r="F207" s="236">
        <v>473</v>
      </c>
      <c r="G207" s="236" t="s">
        <v>365</v>
      </c>
      <c r="H207" s="306" t="str">
        <f>IFERROR(+VLOOKUP(G207,'šifarnik Pg-Pa'!O$6:Q$22,2,FALSE),"")</f>
        <v>РАЗВОЈ ТУРИЗМА</v>
      </c>
      <c r="I207" s="146">
        <f>IFERROR(+VLOOKUP($G207,'šifarnik Pg-Pa'!$O$6:$Q$22,3,FALSE),"")</f>
        <v>4</v>
      </c>
      <c r="J207" s="236"/>
      <c r="K207" s="305" t="str">
        <f>IFERROR(+VLOOKUP(J207,'šifarnik Pg-Pa'!O$28:P$140,2,FALSE),"")</f>
        <v/>
      </c>
      <c r="L207" s="245" t="s">
        <v>1779</v>
      </c>
      <c r="M207" s="260" t="s">
        <v>1778</v>
      </c>
      <c r="N207" s="239">
        <v>1</v>
      </c>
      <c r="O207" s="256">
        <v>512</v>
      </c>
      <c r="P207" s="239">
        <v>50000</v>
      </c>
      <c r="Q207" s="239">
        <v>0</v>
      </c>
      <c r="R207" s="76"/>
      <c r="T207" s="76"/>
      <c r="U207" s="76"/>
      <c r="V207" s="197"/>
      <c r="W207" s="197"/>
      <c r="X207" s="197"/>
      <c r="Y207" s="197"/>
      <c r="Z207" s="197"/>
      <c r="AA207" s="197"/>
      <c r="AB207" s="197">
        <f t="shared" si="4"/>
        <v>3</v>
      </c>
    </row>
    <row r="208" spans="1:28" ht="45">
      <c r="A208">
        <f>+IF(P208&gt;0,+MAX(A$8:A207)+1,0)</f>
        <v>200</v>
      </c>
      <c r="B208" s="240">
        <v>5</v>
      </c>
      <c r="C208" s="237" t="s">
        <v>1692</v>
      </c>
      <c r="D208" s="280" t="s">
        <v>1760</v>
      </c>
      <c r="E208" s="237" t="s">
        <v>1686</v>
      </c>
      <c r="F208" s="236">
        <v>473</v>
      </c>
      <c r="G208" s="236" t="s">
        <v>359</v>
      </c>
      <c r="H208" s="306" t="str">
        <f>IFERROR(+VLOOKUP(G208,'šifarnik Pg-Pa'!O$6:Q$22,2,FALSE),"")</f>
        <v xml:space="preserve">ЛОКАЛНИ ЕКОНОМСКИ РАЗВОЈ </v>
      </c>
      <c r="I208" s="146">
        <f>IFERROR(+VLOOKUP($G208,'šifarnik Pg-Pa'!$O$6:$Q$22,3,FALSE),"")</f>
        <v>3</v>
      </c>
      <c r="J208" s="286" t="s">
        <v>525</v>
      </c>
      <c r="K208" s="305" t="str">
        <f>IFERROR(+VLOOKUP(J208,'šifarnik Pg-Pa'!O$28:P$140,2,FALSE),"")</f>
        <v>Подршка економском развоју и промоцији предузетништва</v>
      </c>
      <c r="L208" s="245"/>
      <c r="M208" s="244"/>
      <c r="N208" s="239">
        <v>1</v>
      </c>
      <c r="O208" s="287">
        <v>454</v>
      </c>
      <c r="P208" s="251">
        <v>1800000</v>
      </c>
      <c r="Q208" s="239">
        <v>0</v>
      </c>
      <c r="R208" s="76"/>
      <c r="T208" s="76"/>
      <c r="U208" s="76"/>
      <c r="V208" s="197"/>
      <c r="W208" s="197"/>
      <c r="X208" s="197"/>
      <c r="Y208" s="197"/>
      <c r="Z208" s="197"/>
      <c r="AA208" s="197"/>
      <c r="AB208" s="197">
        <f t="shared" si="4"/>
        <v>3</v>
      </c>
    </row>
    <row r="209" spans="1:28" ht="45">
      <c r="A209">
        <f>+IF(P209&gt;0,+MAX(A$8:A208)+1,0)</f>
        <v>201</v>
      </c>
      <c r="B209" s="240">
        <v>5</v>
      </c>
      <c r="C209" s="237" t="s">
        <v>1692</v>
      </c>
      <c r="D209" s="280" t="s">
        <v>1761</v>
      </c>
      <c r="E209" s="237" t="s">
        <v>1686</v>
      </c>
      <c r="F209" s="236">
        <v>490</v>
      </c>
      <c r="G209" s="236" t="s">
        <v>359</v>
      </c>
      <c r="H209" s="306" t="str">
        <f>IFERROR(+VLOOKUP(G209,'šifarnik Pg-Pa'!O$6:Q$22,2,FALSE),"")</f>
        <v xml:space="preserve">ЛОКАЛНИ ЕКОНОМСКИ РАЗВОЈ </v>
      </c>
      <c r="I209" s="146">
        <f>IFERROR(+VLOOKUP($G209,'šifarnik Pg-Pa'!$O$6:$Q$22,3,FALSE),"")</f>
        <v>3</v>
      </c>
      <c r="J209" s="286" t="s">
        <v>525</v>
      </c>
      <c r="K209" s="305" t="str">
        <f>IFERROR(+VLOOKUP(J209,'šifarnik Pg-Pa'!O$28:P$140,2,FALSE),"")</f>
        <v>Подршка економском развоју и промоцији предузетништва</v>
      </c>
      <c r="L209" s="245"/>
      <c r="M209" s="244"/>
      <c r="N209" s="239">
        <v>1</v>
      </c>
      <c r="O209" s="287">
        <v>454</v>
      </c>
      <c r="P209" s="251">
        <v>1000000</v>
      </c>
      <c r="Q209" s="239">
        <v>0</v>
      </c>
      <c r="R209" s="76"/>
      <c r="T209" s="76"/>
      <c r="U209" s="76"/>
      <c r="V209" s="197"/>
      <c r="W209" s="197"/>
      <c r="X209" s="197"/>
      <c r="Y209" s="197"/>
      <c r="Z209" s="197"/>
      <c r="AA209" s="197"/>
      <c r="AB209" s="197">
        <f t="shared" si="4"/>
        <v>3</v>
      </c>
    </row>
    <row r="210" spans="1:28" ht="45">
      <c r="A210">
        <f>+IF(P210&gt;0,+MAX(A$8:A209)+1,0)</f>
        <v>202</v>
      </c>
      <c r="B210" s="240">
        <v>5</v>
      </c>
      <c r="C210" s="237" t="s">
        <v>1692</v>
      </c>
      <c r="D210" s="280" t="s">
        <v>1761</v>
      </c>
      <c r="E210" s="237" t="s">
        <v>1686</v>
      </c>
      <c r="F210" s="236">
        <v>490</v>
      </c>
      <c r="G210" s="236" t="s">
        <v>359</v>
      </c>
      <c r="H210" s="306" t="str">
        <f>IFERROR(+VLOOKUP(G210,'šifarnik Pg-Pa'!O$6:Q$22,2,FALSE),"")</f>
        <v xml:space="preserve">ЛОКАЛНИ ЕКОНОМСКИ РАЗВОЈ </v>
      </c>
      <c r="I210" s="146">
        <f>IFERROR(+VLOOKUP($G210,'šifarnik Pg-Pa'!$O$6:$Q$22,3,FALSE),"")</f>
        <v>3</v>
      </c>
      <c r="J210" s="286" t="s">
        <v>525</v>
      </c>
      <c r="K210" s="305" t="str">
        <f>IFERROR(+VLOOKUP(J210,'šifarnik Pg-Pa'!O$28:P$140,2,FALSE),"")</f>
        <v>Подршка економском развоју и промоцији предузетништва</v>
      </c>
      <c r="L210" s="245"/>
      <c r="M210" s="244"/>
      <c r="N210" s="239">
        <v>1</v>
      </c>
      <c r="O210" s="256">
        <v>454</v>
      </c>
      <c r="P210" s="251">
        <v>500000</v>
      </c>
      <c r="Q210" s="239">
        <v>0</v>
      </c>
      <c r="R210" s="76"/>
      <c r="T210" s="76"/>
      <c r="U210" s="76"/>
      <c r="V210" s="197"/>
      <c r="W210" s="197"/>
      <c r="X210" s="197"/>
      <c r="Y210" s="197"/>
      <c r="Z210" s="197"/>
      <c r="AA210" s="197"/>
      <c r="AB210" s="197">
        <f t="shared" si="4"/>
        <v>3</v>
      </c>
    </row>
    <row r="211" spans="1:28" ht="45">
      <c r="A211">
        <f>+IF(P211&gt;0,+MAX(A$8:A210)+1,0)</f>
        <v>203</v>
      </c>
      <c r="B211" s="240">
        <v>5</v>
      </c>
      <c r="C211" s="237" t="s">
        <v>1692</v>
      </c>
      <c r="D211" s="280" t="s">
        <v>1761</v>
      </c>
      <c r="E211" s="237" t="s">
        <v>1686</v>
      </c>
      <c r="F211" s="236">
        <v>451</v>
      </c>
      <c r="G211" s="236" t="s">
        <v>359</v>
      </c>
      <c r="H211" s="306" t="str">
        <f>IFERROR(+VLOOKUP(G211,'šifarnik Pg-Pa'!O$6:Q$22,2,FALSE),"")</f>
        <v xml:space="preserve">ЛОКАЛНИ ЕКОНОМСКИ РАЗВОЈ </v>
      </c>
      <c r="I211" s="146">
        <f>IFERROR(+VLOOKUP($G211,'šifarnik Pg-Pa'!$O$6:$Q$22,3,FALSE),"")</f>
        <v>3</v>
      </c>
      <c r="J211" s="286" t="s">
        <v>524</v>
      </c>
      <c r="K211" s="305" t="str">
        <f>IFERROR(+VLOOKUP(J211,'šifarnik Pg-Pa'!O$28:P$140,2,FALSE),"")</f>
        <v>Мере активне политике запошљавања</v>
      </c>
      <c r="L211" s="245"/>
      <c r="M211" s="244"/>
      <c r="N211" s="239">
        <v>1</v>
      </c>
      <c r="O211" s="287">
        <v>464</v>
      </c>
      <c r="P211" s="251">
        <v>2000000</v>
      </c>
      <c r="Q211" s="239">
        <v>0</v>
      </c>
      <c r="R211" s="76"/>
      <c r="T211" s="76"/>
      <c r="U211" s="76"/>
      <c r="V211" s="197"/>
      <c r="W211" s="197"/>
      <c r="X211" s="197"/>
      <c r="Y211" s="197"/>
      <c r="Z211" s="197"/>
      <c r="AA211" s="197"/>
      <c r="AB211" s="197">
        <f t="shared" si="4"/>
        <v>3</v>
      </c>
    </row>
    <row r="212" spans="1:28" ht="45">
      <c r="A212">
        <f>+IF(P212&gt;0,+MAX(A$8:A211)+1,0)</f>
        <v>204</v>
      </c>
      <c r="B212" s="240">
        <v>5</v>
      </c>
      <c r="C212" s="237" t="s">
        <v>1692</v>
      </c>
      <c r="D212" s="280" t="s">
        <v>1761</v>
      </c>
      <c r="E212" s="237" t="s">
        <v>1686</v>
      </c>
      <c r="F212" s="236">
        <v>470</v>
      </c>
      <c r="G212" s="236" t="s">
        <v>359</v>
      </c>
      <c r="H212" s="306" t="str">
        <f>IFERROR(+VLOOKUP(G212,'šifarnik Pg-Pa'!O$6:Q$22,2,FALSE),"")</f>
        <v xml:space="preserve">ЛОКАЛНИ ЕКОНОМСКИ РАЗВОЈ </v>
      </c>
      <c r="I212" s="146">
        <f>IFERROR(+VLOOKUP($G212,'šifarnik Pg-Pa'!$O$6:$Q$22,3,FALSE),"")</f>
        <v>3</v>
      </c>
      <c r="J212" s="286"/>
      <c r="K212" s="305" t="str">
        <f>IFERROR(+VLOOKUP(J212,'šifarnik Pg-Pa'!O$28:P$140,2,FALSE),"")</f>
        <v/>
      </c>
      <c r="L212" s="245" t="s">
        <v>1784</v>
      </c>
      <c r="M212" s="288" t="s">
        <v>1780</v>
      </c>
      <c r="N212" s="239">
        <v>1</v>
      </c>
      <c r="O212" s="269">
        <v>423</v>
      </c>
      <c r="P212" s="268">
        <v>2667</v>
      </c>
      <c r="Q212" s="239">
        <v>0</v>
      </c>
      <c r="R212" s="76"/>
      <c r="T212" s="76"/>
      <c r="U212" s="76"/>
      <c r="V212" s="197"/>
      <c r="W212" s="197"/>
      <c r="X212" s="197"/>
      <c r="Y212" s="197"/>
      <c r="Z212" s="197"/>
      <c r="AA212" s="197"/>
      <c r="AB212" s="197">
        <f t="shared" si="4"/>
        <v>3</v>
      </c>
    </row>
    <row r="213" spans="1:28" ht="60">
      <c r="A213">
        <f>+IF(P213&gt;0,+MAX(A$8:A212)+1,0)</f>
        <v>205</v>
      </c>
      <c r="B213" s="240">
        <v>5</v>
      </c>
      <c r="C213" s="237" t="s">
        <v>1692</v>
      </c>
      <c r="D213" s="280" t="s">
        <v>1761</v>
      </c>
      <c r="E213" s="237" t="s">
        <v>1686</v>
      </c>
      <c r="F213" s="236">
        <v>470</v>
      </c>
      <c r="G213" s="236" t="s">
        <v>359</v>
      </c>
      <c r="H213" s="306" t="str">
        <f>IFERROR(+VLOOKUP(G213,'šifarnik Pg-Pa'!O$6:Q$22,2,FALSE),"")</f>
        <v xml:space="preserve">ЛОКАЛНИ ЕКОНОМСКИ РАЗВОЈ </v>
      </c>
      <c r="I213" s="146">
        <f>IFERROR(+VLOOKUP($G213,'šifarnik Pg-Pa'!$O$6:$Q$22,3,FALSE),"")</f>
        <v>3</v>
      </c>
      <c r="J213" s="236"/>
      <c r="K213" s="305" t="str">
        <f>IFERROR(+VLOOKUP(J213,'šifarnik Pg-Pa'!O$28:P$140,2,FALSE),"")</f>
        <v/>
      </c>
      <c r="L213" s="245" t="s">
        <v>1784</v>
      </c>
      <c r="M213" s="288" t="s">
        <v>1781</v>
      </c>
      <c r="N213" s="239">
        <v>1</v>
      </c>
      <c r="O213" s="269">
        <v>512</v>
      </c>
      <c r="P213" s="268">
        <v>400000</v>
      </c>
      <c r="Q213" s="239">
        <v>0</v>
      </c>
      <c r="R213" s="76"/>
      <c r="T213" s="76"/>
      <c r="U213" s="76"/>
      <c r="V213" s="197"/>
      <c r="W213" s="197"/>
      <c r="X213" s="197"/>
      <c r="Y213" s="197"/>
      <c r="Z213" s="197"/>
      <c r="AA213" s="197"/>
      <c r="AB213" s="197">
        <f t="shared" si="4"/>
        <v>3</v>
      </c>
    </row>
    <row r="214" spans="1:28" ht="48">
      <c r="A214">
        <f>+IF(P214&gt;0,+MAX(A$8:A213)+1,0)</f>
        <v>206</v>
      </c>
      <c r="B214" s="240">
        <v>5</v>
      </c>
      <c r="C214" s="237" t="s">
        <v>1692</v>
      </c>
      <c r="D214" s="280" t="s">
        <v>1761</v>
      </c>
      <c r="E214" s="237" t="s">
        <v>1686</v>
      </c>
      <c r="F214" s="236">
        <v>470</v>
      </c>
      <c r="G214" s="236" t="s">
        <v>359</v>
      </c>
      <c r="H214" s="306" t="str">
        <f>IFERROR(+VLOOKUP(G214,'šifarnik Pg-Pa'!O$6:Q$22,2,FALSE),"")</f>
        <v xml:space="preserve">ЛОКАЛНИ ЕКОНОМСКИ РАЗВОЈ </v>
      </c>
      <c r="I214" s="146">
        <f>IFERROR(+VLOOKUP($G214,'šifarnik Pg-Pa'!$O$6:$Q$22,3,FALSE),"")</f>
        <v>3</v>
      </c>
      <c r="J214" s="236"/>
      <c r="K214" s="305" t="str">
        <f>IFERROR(+VLOOKUP(J214,'šifarnik Pg-Pa'!O$28:P$140,2,FALSE),"")</f>
        <v/>
      </c>
      <c r="L214" s="245" t="s">
        <v>1784</v>
      </c>
      <c r="M214" s="288" t="s">
        <v>1782</v>
      </c>
      <c r="N214" s="239">
        <v>1</v>
      </c>
      <c r="O214" s="269">
        <v>512</v>
      </c>
      <c r="P214" s="268">
        <v>400000</v>
      </c>
      <c r="Q214" s="239">
        <v>0</v>
      </c>
      <c r="R214" s="76"/>
      <c r="T214" s="76"/>
      <c r="U214" s="76"/>
      <c r="V214" s="197"/>
      <c r="W214" s="197"/>
      <c r="X214" s="197"/>
      <c r="Y214" s="197"/>
      <c r="Z214" s="197"/>
      <c r="AA214" s="197"/>
      <c r="AB214" s="197">
        <f t="shared" si="4"/>
        <v>3</v>
      </c>
    </row>
    <row r="215" spans="1:28" ht="108">
      <c r="A215">
        <f>+IF(P215&gt;0,+MAX(A$8:A214)+1,0)</f>
        <v>207</v>
      </c>
      <c r="B215" s="240">
        <v>5</v>
      </c>
      <c r="C215" s="237" t="s">
        <v>1692</v>
      </c>
      <c r="D215" s="280" t="s">
        <v>1761</v>
      </c>
      <c r="E215" s="237" t="s">
        <v>1686</v>
      </c>
      <c r="F215" s="236">
        <v>470</v>
      </c>
      <c r="G215" s="236" t="s">
        <v>359</v>
      </c>
      <c r="H215" s="306" t="str">
        <f>IFERROR(+VLOOKUP(G215,'šifarnik Pg-Pa'!O$6:Q$22,2,FALSE),"")</f>
        <v xml:space="preserve">ЛОКАЛНИ ЕКОНОМСКИ РАЗВОЈ </v>
      </c>
      <c r="I215" s="146">
        <f>IFERROR(+VLOOKUP($G215,'šifarnik Pg-Pa'!$O$6:$Q$22,3,FALSE),"")</f>
        <v>3</v>
      </c>
      <c r="J215" s="236"/>
      <c r="K215" s="305" t="str">
        <f>IFERROR(+VLOOKUP(J215,'šifarnik Pg-Pa'!O$28:P$140,2,FALSE),"")</f>
        <v/>
      </c>
      <c r="L215" s="245" t="s">
        <v>1784</v>
      </c>
      <c r="M215" s="288" t="s">
        <v>1783</v>
      </c>
      <c r="N215" s="239">
        <v>13</v>
      </c>
      <c r="O215" s="269">
        <v>512</v>
      </c>
      <c r="P215" s="268">
        <v>1616261</v>
      </c>
      <c r="Q215" s="239">
        <v>1618393</v>
      </c>
      <c r="R215" s="76"/>
      <c r="T215" s="76"/>
      <c r="U215" s="76"/>
      <c r="V215" s="197"/>
      <c r="W215" s="197"/>
      <c r="X215" s="197"/>
      <c r="Y215" s="197"/>
      <c r="Z215" s="197"/>
      <c r="AA215" s="197"/>
      <c r="AB215" s="197">
        <f t="shared" si="4"/>
        <v>3</v>
      </c>
    </row>
    <row r="216" spans="1:28" ht="45">
      <c r="A216">
        <f>+IF(P216&gt;0,+MAX(A$8:A215)+1,0)</f>
        <v>208</v>
      </c>
      <c r="B216" s="240">
        <v>5</v>
      </c>
      <c r="C216" s="237" t="s">
        <v>1692</v>
      </c>
      <c r="D216" s="280" t="s">
        <v>1785</v>
      </c>
      <c r="E216" s="237" t="s">
        <v>1686</v>
      </c>
      <c r="F216" s="236">
        <v>470</v>
      </c>
      <c r="G216" s="236" t="s">
        <v>346</v>
      </c>
      <c r="H216" s="306" t="str">
        <f>IFERROR(+VLOOKUP(G216,'šifarnik Pg-Pa'!O$6:Q$22,2,FALSE),"")</f>
        <v xml:space="preserve"> КОМУНАЛНЕ ДЕЛАТНОСТИ </v>
      </c>
      <c r="I216" s="146">
        <f>IFERROR(+VLOOKUP($G216,'šifarnik Pg-Pa'!$O$6:$Q$22,3,FALSE),"")</f>
        <v>2</v>
      </c>
      <c r="J216" s="289" t="s">
        <v>505</v>
      </c>
      <c r="K216" s="305" t="str">
        <f>IFERROR(+VLOOKUP(J216,'šifarnik Pg-Pa'!O$28:P$140,2,FALSE),"")</f>
        <v>Управљање/одржавање јавним осветљењем</v>
      </c>
      <c r="L216" s="245"/>
      <c r="M216" s="244"/>
      <c r="N216" s="239">
        <v>1</v>
      </c>
      <c r="O216" s="195" t="s">
        <v>1709</v>
      </c>
      <c r="P216" s="251">
        <v>200000</v>
      </c>
      <c r="Q216" s="239">
        <v>0</v>
      </c>
      <c r="R216" s="76"/>
      <c r="T216" s="76"/>
      <c r="U216" s="76"/>
      <c r="V216" s="197"/>
      <c r="W216" s="197"/>
      <c r="X216" s="197"/>
      <c r="Y216" s="197"/>
      <c r="Z216" s="197"/>
      <c r="AA216" s="197"/>
      <c r="AB216" s="197">
        <f t="shared" si="4"/>
        <v>3</v>
      </c>
    </row>
    <row r="217" spans="1:28" ht="45">
      <c r="A217">
        <f>+IF(P217&gt;0,+MAX(A$8:A216)+1,0)</f>
        <v>209</v>
      </c>
      <c r="B217" s="240">
        <v>5</v>
      </c>
      <c r="C217" s="237" t="s">
        <v>1692</v>
      </c>
      <c r="D217" s="280" t="s">
        <v>1785</v>
      </c>
      <c r="E217" s="237" t="s">
        <v>1686</v>
      </c>
      <c r="F217" s="236">
        <v>640</v>
      </c>
      <c r="G217" s="236" t="s">
        <v>346</v>
      </c>
      <c r="H217" s="306" t="str">
        <f>IFERROR(+VLOOKUP(G217,'šifarnik Pg-Pa'!O$6:Q$22,2,FALSE),"")</f>
        <v xml:space="preserve"> КОМУНАЛНЕ ДЕЛАТНОСТИ </v>
      </c>
      <c r="I217" s="146">
        <f>IFERROR(+VLOOKUP($G217,'šifarnik Pg-Pa'!$O$6:$Q$22,3,FALSE),"")</f>
        <v>2</v>
      </c>
      <c r="J217" s="289" t="s">
        <v>505</v>
      </c>
      <c r="K217" s="305" t="str">
        <f>IFERROR(+VLOOKUP(J217,'šifarnik Pg-Pa'!O$28:P$140,2,FALSE),"")</f>
        <v>Управљање/одржавање јавним осветљењем</v>
      </c>
      <c r="L217" s="245"/>
      <c r="M217" s="244"/>
      <c r="N217" s="239">
        <v>1</v>
      </c>
      <c r="O217" s="195" t="s">
        <v>1786</v>
      </c>
      <c r="P217" s="251">
        <v>300000</v>
      </c>
      <c r="Q217" s="239">
        <v>0</v>
      </c>
      <c r="R217" s="76"/>
      <c r="T217" s="76"/>
      <c r="U217" s="76"/>
      <c r="V217" s="197"/>
      <c r="W217" s="197"/>
      <c r="X217" s="197"/>
      <c r="Y217" s="197"/>
      <c r="Z217" s="197"/>
      <c r="AA217" s="197"/>
      <c r="AB217" s="197">
        <f t="shared" si="4"/>
        <v>3</v>
      </c>
    </row>
    <row r="218" spans="1:28" ht="45">
      <c r="A218">
        <f>+IF(P218&gt;0,+MAX(A$8:A217)+1,0)</f>
        <v>210</v>
      </c>
      <c r="B218" s="240">
        <v>5</v>
      </c>
      <c r="C218" s="237" t="s">
        <v>1692</v>
      </c>
      <c r="D218" s="280" t="s">
        <v>1785</v>
      </c>
      <c r="E218" s="237" t="s">
        <v>1686</v>
      </c>
      <c r="F218" s="236">
        <v>640</v>
      </c>
      <c r="G218" s="236" t="s">
        <v>346</v>
      </c>
      <c r="H218" s="306" t="str">
        <f>IFERROR(+VLOOKUP(G218,'šifarnik Pg-Pa'!O$6:Q$22,2,FALSE),"")</f>
        <v xml:space="preserve"> КОМУНАЛНЕ ДЕЛАТНОСТИ </v>
      </c>
      <c r="I218" s="146">
        <f>IFERROR(+VLOOKUP($G218,'šifarnik Pg-Pa'!$O$6:$Q$22,3,FALSE),"")</f>
        <v>2</v>
      </c>
      <c r="J218" s="278" t="s">
        <v>506</v>
      </c>
      <c r="K218" s="305" t="str">
        <f>IFERROR(+VLOOKUP(J218,'šifarnik Pg-Pa'!O$28:P$140,2,FALSE),"")</f>
        <v>Одржавање јавних зелених површина</v>
      </c>
      <c r="L218" s="245"/>
      <c r="M218" s="244"/>
      <c r="N218" s="239">
        <v>1</v>
      </c>
      <c r="O218" s="195" t="s">
        <v>1691</v>
      </c>
      <c r="P218" s="251">
        <v>500000</v>
      </c>
      <c r="Q218" s="239">
        <v>0</v>
      </c>
      <c r="R218" s="76"/>
      <c r="T218" s="76"/>
      <c r="U218" s="76"/>
      <c r="V218" s="197"/>
      <c r="W218" s="197"/>
      <c r="X218" s="197"/>
      <c r="Y218" s="197"/>
      <c r="Z218" s="197"/>
      <c r="AA218" s="197"/>
      <c r="AB218" s="197">
        <f t="shared" si="4"/>
        <v>3</v>
      </c>
    </row>
    <row r="219" spans="1:28" ht="45">
      <c r="A219">
        <f>+IF(P219&gt;0,+MAX(A$8:A218)+1,0)</f>
        <v>211</v>
      </c>
      <c r="B219" s="240">
        <v>5</v>
      </c>
      <c r="C219" s="237" t="s">
        <v>1692</v>
      </c>
      <c r="D219" s="280" t="s">
        <v>1785</v>
      </c>
      <c r="E219" s="237" t="s">
        <v>1686</v>
      </c>
      <c r="F219" s="236">
        <v>510</v>
      </c>
      <c r="G219" s="236" t="s">
        <v>346</v>
      </c>
      <c r="H219" s="306" t="str">
        <f>IFERROR(+VLOOKUP(G219,'šifarnik Pg-Pa'!O$6:Q$22,2,FALSE),"")</f>
        <v xml:space="preserve"> КОМУНАЛНЕ ДЕЛАТНОСТИ </v>
      </c>
      <c r="I219" s="146">
        <f>IFERROR(+VLOOKUP($G219,'šifarnik Pg-Pa'!$O$6:$Q$22,3,FALSE),"")</f>
        <v>2</v>
      </c>
      <c r="J219" s="278" t="s">
        <v>506</v>
      </c>
      <c r="K219" s="305" t="str">
        <f>IFERROR(+VLOOKUP(J219,'šifarnik Pg-Pa'!O$28:P$140,2,FALSE),"")</f>
        <v>Одржавање јавних зелених површина</v>
      </c>
      <c r="L219" s="245"/>
      <c r="M219" s="244"/>
      <c r="N219" s="239">
        <v>7</v>
      </c>
      <c r="O219" s="195" t="s">
        <v>1691</v>
      </c>
      <c r="P219" s="299">
        <v>500000</v>
      </c>
      <c r="Q219" s="239">
        <v>0</v>
      </c>
      <c r="R219" s="76"/>
      <c r="T219" s="76"/>
      <c r="U219" s="76"/>
      <c r="V219" s="197"/>
      <c r="W219" s="197"/>
      <c r="X219" s="197"/>
      <c r="Y219" s="197"/>
      <c r="Z219" s="197"/>
      <c r="AA219" s="197"/>
      <c r="AB219" s="197">
        <f t="shared" si="4"/>
        <v>3</v>
      </c>
    </row>
    <row r="220" spans="1:28" ht="45">
      <c r="A220">
        <f>+IF(P220&gt;0,+MAX(A$8:A219)+1,0)</f>
        <v>212</v>
      </c>
      <c r="B220" s="240">
        <v>5</v>
      </c>
      <c r="C220" s="237" t="s">
        <v>1692</v>
      </c>
      <c r="D220" s="280" t="s">
        <v>1785</v>
      </c>
      <c r="E220" s="237" t="s">
        <v>1686</v>
      </c>
      <c r="F220" s="236">
        <v>510</v>
      </c>
      <c r="G220" s="236" t="s">
        <v>346</v>
      </c>
      <c r="H220" s="306" t="str">
        <f>IFERROR(+VLOOKUP(G220,'šifarnik Pg-Pa'!O$6:Q$22,2,FALSE),"")</f>
        <v xml:space="preserve"> КОМУНАЛНЕ ДЕЛАТНОСТИ </v>
      </c>
      <c r="I220" s="146">
        <f>IFERROR(+VLOOKUP($G220,'šifarnik Pg-Pa'!$O$6:$Q$22,3,FALSE),"")</f>
        <v>2</v>
      </c>
      <c r="J220" s="289" t="s">
        <v>507</v>
      </c>
      <c r="K220" s="305" t="str">
        <f>IFERROR(+VLOOKUP(J220,'šifarnik Pg-Pa'!O$28:P$140,2,FALSE),"")</f>
        <v>Одржавање чистоће на површинама јавне намене</v>
      </c>
      <c r="L220" s="245"/>
      <c r="M220" s="244"/>
      <c r="N220" s="239">
        <v>1</v>
      </c>
      <c r="O220" s="195" t="s">
        <v>1762</v>
      </c>
      <c r="P220" s="261">
        <v>5343360</v>
      </c>
      <c r="Q220" s="239">
        <v>607200</v>
      </c>
      <c r="R220" s="76"/>
      <c r="T220" s="76"/>
      <c r="U220" s="76"/>
      <c r="V220" s="197"/>
      <c r="W220" s="197"/>
      <c r="X220" s="197"/>
      <c r="Y220" s="197"/>
      <c r="Z220" s="197"/>
      <c r="AA220" s="197"/>
      <c r="AB220" s="197">
        <f t="shared" si="4"/>
        <v>3</v>
      </c>
    </row>
    <row r="221" spans="1:28" ht="45">
      <c r="A221">
        <f>+IF(P221&gt;0,+MAX(A$8:A220)+1,0)</f>
        <v>213</v>
      </c>
      <c r="B221" s="240">
        <v>5</v>
      </c>
      <c r="C221" s="237" t="s">
        <v>1692</v>
      </c>
      <c r="D221" s="280" t="s">
        <v>1785</v>
      </c>
      <c r="E221" s="237" t="s">
        <v>1686</v>
      </c>
      <c r="F221" s="236">
        <v>560</v>
      </c>
      <c r="G221" s="236" t="s">
        <v>346</v>
      </c>
      <c r="H221" s="306" t="str">
        <f>IFERROR(+VLOOKUP(G221,'šifarnik Pg-Pa'!O$6:Q$22,2,FALSE),"")</f>
        <v xml:space="preserve"> КОМУНАЛНЕ ДЕЛАТНОСТИ </v>
      </c>
      <c r="I221" s="146">
        <f>IFERROR(+VLOOKUP($G221,'šifarnik Pg-Pa'!$O$6:$Q$22,3,FALSE),"")</f>
        <v>2</v>
      </c>
      <c r="J221" s="255" t="s">
        <v>508</v>
      </c>
      <c r="K221" s="305" t="str">
        <f>IFERROR(+VLOOKUP(J221,'šifarnik Pg-Pa'!O$28:P$140,2,FALSE),"")</f>
        <v xml:space="preserve">Зоохигијена </v>
      </c>
      <c r="L221" s="245"/>
      <c r="M221" s="244"/>
      <c r="N221" s="239">
        <v>1</v>
      </c>
      <c r="O221" s="195" t="s">
        <v>1691</v>
      </c>
      <c r="P221" s="239">
        <v>800000</v>
      </c>
      <c r="Q221" s="239">
        <v>124609</v>
      </c>
      <c r="R221" s="76"/>
      <c r="T221" s="76"/>
      <c r="U221" s="76"/>
      <c r="V221" s="197"/>
      <c r="W221" s="197"/>
      <c r="X221" s="197"/>
      <c r="Y221" s="197"/>
      <c r="Z221" s="197"/>
      <c r="AA221" s="197"/>
      <c r="AB221" s="197">
        <f t="shared" si="4"/>
        <v>3</v>
      </c>
    </row>
    <row r="222" spans="1:28" ht="45">
      <c r="A222">
        <f>+IF(P222&gt;0,+MAX(A$8:A221)+1,0)</f>
        <v>214</v>
      </c>
      <c r="B222" s="240">
        <v>5</v>
      </c>
      <c r="C222" s="237" t="s">
        <v>1692</v>
      </c>
      <c r="D222" s="280" t="s">
        <v>1785</v>
      </c>
      <c r="E222" s="237" t="s">
        <v>1686</v>
      </c>
      <c r="F222" s="236">
        <v>510</v>
      </c>
      <c r="G222" s="236" t="s">
        <v>346</v>
      </c>
      <c r="H222" s="306" t="str">
        <f>IFERROR(+VLOOKUP(G222,'šifarnik Pg-Pa'!O$6:Q$22,2,FALSE),"")</f>
        <v xml:space="preserve"> КОМУНАЛНЕ ДЕЛАТНОСТИ </v>
      </c>
      <c r="I222" s="146">
        <f>IFERROR(+VLOOKUP($G222,'šifarnik Pg-Pa'!$O$6:$Q$22,3,FALSE),"")</f>
        <v>2</v>
      </c>
      <c r="J222" s="278" t="s">
        <v>509</v>
      </c>
      <c r="K222" s="305" t="str">
        <f>IFERROR(+VLOOKUP(J222,'šifarnik Pg-Pa'!O$28:P$140,2,FALSE),"")</f>
        <v>Уређивање, одржавање и коришћење пијаца</v>
      </c>
      <c r="L222" s="245"/>
      <c r="M222" s="244"/>
      <c r="N222" s="239">
        <v>1</v>
      </c>
      <c r="O222" s="195" t="s">
        <v>1709</v>
      </c>
      <c r="P222" s="239">
        <v>200000</v>
      </c>
      <c r="Q222" s="239">
        <v>0</v>
      </c>
      <c r="R222" s="76"/>
      <c r="T222" s="76"/>
      <c r="U222" s="76"/>
      <c r="V222" s="197"/>
      <c r="W222" s="197"/>
      <c r="X222" s="197"/>
      <c r="Y222" s="197"/>
      <c r="Z222" s="197"/>
      <c r="AA222" s="197"/>
      <c r="AB222" s="197">
        <f t="shared" si="4"/>
        <v>3</v>
      </c>
    </row>
    <row r="223" spans="1:28" ht="45">
      <c r="A223">
        <f>+IF(P223&gt;0,+MAX(A$8:A222)+1,0)</f>
        <v>215</v>
      </c>
      <c r="B223" s="240">
        <v>5</v>
      </c>
      <c r="C223" s="237" t="s">
        <v>1692</v>
      </c>
      <c r="D223" s="280" t="s">
        <v>1785</v>
      </c>
      <c r="E223" s="237" t="s">
        <v>1686</v>
      </c>
      <c r="F223" s="236">
        <v>510</v>
      </c>
      <c r="G223" s="236" t="s">
        <v>346</v>
      </c>
      <c r="H223" s="306" t="str">
        <f>IFERROR(+VLOOKUP(G223,'šifarnik Pg-Pa'!O$6:Q$22,2,FALSE),"")</f>
        <v xml:space="preserve"> КОМУНАЛНЕ ДЕЛАТНОСТИ </v>
      </c>
      <c r="I223" s="146">
        <f>IFERROR(+VLOOKUP($G223,'šifarnik Pg-Pa'!$O$6:$Q$22,3,FALSE),"")</f>
        <v>2</v>
      </c>
      <c r="J223" s="278" t="s">
        <v>509</v>
      </c>
      <c r="K223" s="305" t="str">
        <f>IFERROR(+VLOOKUP(J223,'šifarnik Pg-Pa'!O$28:P$140,2,FALSE),"")</f>
        <v>Уређивање, одржавање и коришћење пијаца</v>
      </c>
      <c r="L223" s="245"/>
      <c r="M223" s="244"/>
      <c r="N223" s="239">
        <v>1</v>
      </c>
      <c r="O223" s="195" t="s">
        <v>1709</v>
      </c>
      <c r="P223" s="239">
        <v>400000</v>
      </c>
      <c r="Q223" s="239">
        <v>0</v>
      </c>
      <c r="R223" s="76"/>
      <c r="T223" s="76"/>
      <c r="U223" s="76"/>
      <c r="V223" s="197"/>
      <c r="W223" s="197"/>
      <c r="X223" s="197"/>
      <c r="Y223" s="197"/>
      <c r="Z223" s="197"/>
      <c r="AA223" s="197"/>
      <c r="AB223" s="197">
        <f t="shared" si="4"/>
        <v>3</v>
      </c>
    </row>
    <row r="224" spans="1:28" ht="45">
      <c r="A224">
        <f>+IF(P224&gt;0,+MAX(A$8:A223)+1,0)</f>
        <v>216</v>
      </c>
      <c r="B224" s="240">
        <v>5</v>
      </c>
      <c r="C224" s="237" t="s">
        <v>1692</v>
      </c>
      <c r="D224" s="280" t="s">
        <v>1785</v>
      </c>
      <c r="E224" s="237" t="s">
        <v>1686</v>
      </c>
      <c r="F224" s="236">
        <v>510</v>
      </c>
      <c r="G224" s="236" t="s">
        <v>346</v>
      </c>
      <c r="H224" s="306" t="str">
        <f>IFERROR(+VLOOKUP(G224,'šifarnik Pg-Pa'!O$6:Q$22,2,FALSE),"")</f>
        <v xml:space="preserve"> КОМУНАЛНЕ ДЕЛАТНОСТИ </v>
      </c>
      <c r="I224" s="146">
        <f>IFERROR(+VLOOKUP($G224,'šifarnik Pg-Pa'!$O$6:$Q$22,3,FALSE),"")</f>
        <v>2</v>
      </c>
      <c r="J224" s="278" t="s">
        <v>510</v>
      </c>
      <c r="K224" s="305" t="str">
        <f>IFERROR(+VLOOKUP(J224,'šifarnik Pg-Pa'!O$28:P$140,2,FALSE),"")</f>
        <v>Одржавање гробаља и погребне услуге</v>
      </c>
      <c r="L224" s="245"/>
      <c r="M224" s="244"/>
      <c r="N224" s="239">
        <v>7</v>
      </c>
      <c r="O224" s="195" t="s">
        <v>1709</v>
      </c>
      <c r="P224" s="300">
        <v>600000</v>
      </c>
      <c r="Q224" s="239">
        <v>0</v>
      </c>
      <c r="R224" s="76"/>
      <c r="T224" s="76"/>
      <c r="U224" s="76"/>
      <c r="V224" s="197"/>
      <c r="W224" s="197"/>
      <c r="X224" s="197"/>
      <c r="Y224" s="197"/>
      <c r="Z224" s="197"/>
      <c r="AA224" s="197"/>
      <c r="AB224" s="197">
        <f t="shared" si="4"/>
        <v>3</v>
      </c>
    </row>
    <row r="225" spans="1:28" ht="45">
      <c r="A225">
        <f>+IF(P225&gt;0,+MAX(A$8:A224)+1,0)</f>
        <v>217</v>
      </c>
      <c r="B225" s="240">
        <v>5</v>
      </c>
      <c r="C225" s="237" t="s">
        <v>1692</v>
      </c>
      <c r="D225" s="280" t="s">
        <v>1785</v>
      </c>
      <c r="E225" s="237" t="s">
        <v>1686</v>
      </c>
      <c r="F225" s="236">
        <v>510</v>
      </c>
      <c r="G225" s="236" t="s">
        <v>346</v>
      </c>
      <c r="H225" s="306" t="str">
        <f>IFERROR(+VLOOKUP(G225,'šifarnik Pg-Pa'!O$6:Q$22,2,FALSE),"")</f>
        <v xml:space="preserve"> КОМУНАЛНЕ ДЕЛАТНОСТИ </v>
      </c>
      <c r="I225" s="146">
        <f>IFERROR(+VLOOKUP($G225,'šifarnik Pg-Pa'!$O$6:$Q$22,3,FALSE),"")</f>
        <v>2</v>
      </c>
      <c r="J225" s="278" t="s">
        <v>510</v>
      </c>
      <c r="K225" s="305" t="str">
        <f>IFERROR(+VLOOKUP(J225,'šifarnik Pg-Pa'!O$28:P$140,2,FALSE),"")</f>
        <v>Одржавање гробаља и погребне услуге</v>
      </c>
      <c r="L225" s="245"/>
      <c r="M225" s="244"/>
      <c r="N225" s="239">
        <v>1</v>
      </c>
      <c r="O225" s="195" t="s">
        <v>1786</v>
      </c>
      <c r="P225" s="239">
        <v>300000</v>
      </c>
      <c r="Q225" s="239">
        <v>0</v>
      </c>
      <c r="R225" s="76"/>
      <c r="T225" s="76"/>
      <c r="U225" s="76"/>
      <c r="V225" s="197"/>
      <c r="W225" s="197"/>
      <c r="X225" s="197"/>
      <c r="Y225" s="197"/>
      <c r="Z225" s="197"/>
      <c r="AA225" s="197"/>
      <c r="AB225" s="197">
        <f t="shared" si="4"/>
        <v>3</v>
      </c>
    </row>
    <row r="226" spans="1:28" ht="45">
      <c r="A226">
        <f>+IF(P226&gt;0,+MAX(A$8:A225)+1,0)</f>
        <v>218</v>
      </c>
      <c r="B226" s="240">
        <v>5</v>
      </c>
      <c r="C226" s="237" t="s">
        <v>1692</v>
      </c>
      <c r="D226" s="280" t="s">
        <v>1785</v>
      </c>
      <c r="E226" s="237" t="s">
        <v>1686</v>
      </c>
      <c r="F226" s="236">
        <v>630</v>
      </c>
      <c r="G226" s="236" t="s">
        <v>346</v>
      </c>
      <c r="H226" s="306" t="str">
        <f>IFERROR(+VLOOKUP(G226,'šifarnik Pg-Pa'!O$6:Q$22,2,FALSE),"")</f>
        <v xml:space="preserve"> КОМУНАЛНЕ ДЕЛАТНОСТИ </v>
      </c>
      <c r="I226" s="146">
        <f>IFERROR(+VLOOKUP($G226,'šifarnik Pg-Pa'!$O$6:$Q$22,3,FALSE),"")</f>
        <v>2</v>
      </c>
      <c r="J226" s="289" t="s">
        <v>512</v>
      </c>
      <c r="K226" s="305" t="str">
        <f>IFERROR(+VLOOKUP(J226,'šifarnik Pg-Pa'!O$28:P$140,2,FALSE),"")</f>
        <v>Управљање и снабдевање водом за пиће</v>
      </c>
      <c r="L226" s="245"/>
      <c r="M226" s="244"/>
      <c r="N226" s="239">
        <v>1</v>
      </c>
      <c r="O226" s="195" t="s">
        <v>1762</v>
      </c>
      <c r="P226" s="251">
        <v>6689533</v>
      </c>
      <c r="Q226" s="239">
        <v>807054</v>
      </c>
      <c r="R226" s="76"/>
      <c r="T226" s="76"/>
      <c r="U226" s="76"/>
      <c r="V226" s="197"/>
      <c r="W226" s="197"/>
      <c r="X226" s="197"/>
      <c r="Y226" s="197"/>
      <c r="Z226" s="197"/>
      <c r="AA226" s="197"/>
      <c r="AB226" s="197">
        <f t="shared" si="4"/>
        <v>3</v>
      </c>
    </row>
    <row r="227" spans="1:28" ht="45">
      <c r="A227">
        <f>+IF(P227&gt;0,+MAX(A$8:A226)+1,0)</f>
        <v>219</v>
      </c>
      <c r="B227" s="240">
        <v>5</v>
      </c>
      <c r="C227" s="237" t="s">
        <v>1692</v>
      </c>
      <c r="D227" s="280" t="s">
        <v>1785</v>
      </c>
      <c r="E227" s="237" t="s">
        <v>1686</v>
      </c>
      <c r="F227" s="236">
        <v>630</v>
      </c>
      <c r="G227" s="236" t="s">
        <v>346</v>
      </c>
      <c r="H227" s="306" t="str">
        <f>IFERROR(+VLOOKUP(G227,'šifarnik Pg-Pa'!O$6:Q$22,2,FALSE),"")</f>
        <v xml:space="preserve"> КОМУНАЛНЕ ДЕЛАТНОСТИ </v>
      </c>
      <c r="I227" s="146">
        <f>IFERROR(+VLOOKUP($G227,'šifarnik Pg-Pa'!$O$6:$Q$22,3,FALSE),"")</f>
        <v>2</v>
      </c>
      <c r="J227" s="236"/>
      <c r="K227" s="305" t="str">
        <f>IFERROR(+VLOOKUP(J227,'šifarnik Pg-Pa'!O$28:P$140,2,FALSE),"")</f>
        <v/>
      </c>
      <c r="L227" s="255" t="s">
        <v>1798</v>
      </c>
      <c r="M227" s="259" t="s">
        <v>1787</v>
      </c>
      <c r="N227" s="239">
        <v>1</v>
      </c>
      <c r="O227" s="256">
        <v>421</v>
      </c>
      <c r="P227" s="261">
        <v>44958</v>
      </c>
      <c r="Q227" s="239">
        <v>0</v>
      </c>
      <c r="R227" s="76"/>
      <c r="T227" s="76"/>
      <c r="U227" s="76"/>
      <c r="V227" s="197"/>
      <c r="W227" s="197"/>
      <c r="X227" s="197"/>
      <c r="Y227" s="197"/>
      <c r="Z227" s="197"/>
      <c r="AA227" s="197"/>
      <c r="AB227" s="197">
        <f t="shared" si="4"/>
        <v>3</v>
      </c>
    </row>
    <row r="228" spans="1:28" ht="45">
      <c r="A228">
        <f>+IF(P228&gt;0,+MAX(A$8:A227)+1,0)</f>
        <v>220</v>
      </c>
      <c r="B228" s="240">
        <v>5</v>
      </c>
      <c r="C228" s="237" t="s">
        <v>1692</v>
      </c>
      <c r="D228" s="280" t="s">
        <v>1785</v>
      </c>
      <c r="E228" s="237" t="s">
        <v>1686</v>
      </c>
      <c r="F228" s="236">
        <v>630</v>
      </c>
      <c r="G228" s="236" t="s">
        <v>346</v>
      </c>
      <c r="H228" s="306" t="str">
        <f>IFERROR(+VLOOKUP(G228,'šifarnik Pg-Pa'!O$6:Q$22,2,FALSE),"")</f>
        <v xml:space="preserve"> КОМУНАЛНЕ ДЕЛАТНОСТИ </v>
      </c>
      <c r="I228" s="146">
        <f>IFERROR(+VLOOKUP($G228,'šifarnik Pg-Pa'!$O$6:$Q$22,3,FALSE),"")</f>
        <v>2</v>
      </c>
      <c r="J228" s="236"/>
      <c r="K228" s="305" t="str">
        <f>IFERROR(+VLOOKUP(J228,'šifarnik Pg-Pa'!O$28:P$140,2,FALSE),"")</f>
        <v/>
      </c>
      <c r="L228" s="255" t="s">
        <v>1798</v>
      </c>
      <c r="M228" s="259" t="s">
        <v>1788</v>
      </c>
      <c r="N228" s="239">
        <v>1</v>
      </c>
      <c r="O228" s="256">
        <v>423</v>
      </c>
      <c r="P228" s="261">
        <v>1059329</v>
      </c>
      <c r="Q228" s="239">
        <v>0</v>
      </c>
      <c r="R228" s="76"/>
      <c r="T228" s="76"/>
      <c r="U228" s="76"/>
      <c r="V228" s="197"/>
      <c r="W228" s="197"/>
      <c r="X228" s="197"/>
      <c r="Y228" s="197"/>
      <c r="Z228" s="197"/>
      <c r="AA228" s="197"/>
      <c r="AB228" s="197">
        <f t="shared" si="4"/>
        <v>3</v>
      </c>
    </row>
    <row r="229" spans="1:28" ht="60">
      <c r="A229">
        <f>+IF(P229&gt;0,+MAX(A$8:A228)+1,0)</f>
        <v>221</v>
      </c>
      <c r="B229" s="240">
        <v>5</v>
      </c>
      <c r="C229" s="237" t="s">
        <v>1692</v>
      </c>
      <c r="D229" s="280" t="s">
        <v>1785</v>
      </c>
      <c r="E229" s="237" t="s">
        <v>1686</v>
      </c>
      <c r="F229" s="236">
        <v>630</v>
      </c>
      <c r="G229" s="236" t="s">
        <v>346</v>
      </c>
      <c r="H229" s="306" t="str">
        <f>IFERROR(+VLOOKUP(G229,'šifarnik Pg-Pa'!O$6:Q$22,2,FALSE),"")</f>
        <v xml:space="preserve"> КОМУНАЛНЕ ДЕЛАТНОСТИ </v>
      </c>
      <c r="I229" s="146">
        <f>IFERROR(+VLOOKUP($G229,'šifarnik Pg-Pa'!$O$6:$Q$22,3,FALSE),"")</f>
        <v>2</v>
      </c>
      <c r="J229" s="236"/>
      <c r="K229" s="305" t="str">
        <f>IFERROR(+VLOOKUP(J229,'šifarnik Pg-Pa'!O$28:P$140,2,FALSE),"")</f>
        <v/>
      </c>
      <c r="L229" s="255" t="s">
        <v>1798</v>
      </c>
      <c r="M229" s="290" t="s">
        <v>1789</v>
      </c>
      <c r="N229" s="239">
        <v>7</v>
      </c>
      <c r="O229" s="269">
        <v>511</v>
      </c>
      <c r="P229" s="239">
        <v>20000000</v>
      </c>
      <c r="Q229" s="239">
        <v>0</v>
      </c>
      <c r="R229" s="76"/>
      <c r="T229" s="76"/>
      <c r="U229" s="76"/>
      <c r="V229" s="197"/>
      <c r="W229" s="197"/>
      <c r="X229" s="197"/>
      <c r="Y229" s="197"/>
      <c r="Z229" s="197"/>
      <c r="AA229" s="197"/>
      <c r="AB229" s="197">
        <f t="shared" si="4"/>
        <v>3</v>
      </c>
    </row>
    <row r="230" spans="1:28" ht="45">
      <c r="A230">
        <f>+IF(P230&gt;0,+MAX(A$8:A229)+1,0)</f>
        <v>222</v>
      </c>
      <c r="B230" s="240">
        <v>5</v>
      </c>
      <c r="C230" s="237" t="s">
        <v>1692</v>
      </c>
      <c r="D230" s="280" t="s">
        <v>1785</v>
      </c>
      <c r="E230" s="237" t="s">
        <v>1686</v>
      </c>
      <c r="F230" s="236">
        <v>630</v>
      </c>
      <c r="G230" s="236" t="s">
        <v>346</v>
      </c>
      <c r="H230" s="306" t="str">
        <f>IFERROR(+VLOOKUP(G230,'šifarnik Pg-Pa'!O$6:Q$22,2,FALSE),"")</f>
        <v xml:space="preserve"> КОМУНАЛНЕ ДЕЛАТНОСТИ </v>
      </c>
      <c r="I230" s="146">
        <f>IFERROR(+VLOOKUP($G230,'šifarnik Pg-Pa'!$O$6:$Q$22,3,FALSE),"")</f>
        <v>2</v>
      </c>
      <c r="J230" s="236"/>
      <c r="K230" s="305" t="str">
        <f>IFERROR(+VLOOKUP(J230,'šifarnik Pg-Pa'!O$28:P$140,2,FALSE),"")</f>
        <v/>
      </c>
      <c r="L230" s="255" t="s">
        <v>1798</v>
      </c>
      <c r="M230" s="259" t="s">
        <v>1787</v>
      </c>
      <c r="N230" s="239">
        <v>15</v>
      </c>
      <c r="O230" s="195" t="s">
        <v>1704</v>
      </c>
      <c r="P230" s="239">
        <v>14195493</v>
      </c>
      <c r="Q230" s="239">
        <v>0</v>
      </c>
      <c r="R230" s="76"/>
      <c r="T230" s="76"/>
      <c r="U230" s="76"/>
      <c r="V230" s="197"/>
      <c r="W230" s="197"/>
      <c r="X230" s="197"/>
      <c r="Y230" s="197"/>
      <c r="Z230" s="197"/>
      <c r="AA230" s="197"/>
      <c r="AB230" s="197">
        <f t="shared" si="4"/>
        <v>3</v>
      </c>
    </row>
    <row r="231" spans="1:28" ht="45">
      <c r="A231">
        <f>+IF(P231&gt;0,+MAX(A$8:A230)+1,0)</f>
        <v>223</v>
      </c>
      <c r="B231" s="240">
        <v>5</v>
      </c>
      <c r="C231" s="237" t="s">
        <v>1692</v>
      </c>
      <c r="D231" s="280" t="s">
        <v>1785</v>
      </c>
      <c r="E231" s="237" t="s">
        <v>1686</v>
      </c>
      <c r="F231" s="236">
        <v>630</v>
      </c>
      <c r="G231" s="236" t="s">
        <v>346</v>
      </c>
      <c r="H231" s="306" t="str">
        <f>IFERROR(+VLOOKUP(G231,'šifarnik Pg-Pa'!O$6:Q$22,2,FALSE),"")</f>
        <v xml:space="preserve"> КОМУНАЛНЕ ДЕЛАТНОСТИ </v>
      </c>
      <c r="I231" s="146">
        <f>IFERROR(+VLOOKUP($G231,'šifarnik Pg-Pa'!$O$6:$Q$22,3,FALSE),"")</f>
        <v>2</v>
      </c>
      <c r="J231" s="236"/>
      <c r="K231" s="305" t="str">
        <f>IFERROR(+VLOOKUP(J231,'šifarnik Pg-Pa'!O$28:P$140,2,FALSE),"")</f>
        <v/>
      </c>
      <c r="L231" s="255" t="s">
        <v>1798</v>
      </c>
      <c r="M231" s="259" t="s">
        <v>1788</v>
      </c>
      <c r="N231" s="239">
        <v>6</v>
      </c>
      <c r="O231" s="195" t="s">
        <v>1704</v>
      </c>
      <c r="P231" s="239">
        <v>3551007</v>
      </c>
      <c r="Q231" s="239">
        <v>0</v>
      </c>
      <c r="R231" s="76"/>
      <c r="T231" s="76"/>
      <c r="U231" s="76"/>
      <c r="V231" s="197"/>
      <c r="W231" s="197"/>
      <c r="X231" s="197"/>
      <c r="Y231" s="197"/>
      <c r="Z231" s="197"/>
      <c r="AA231" s="197"/>
      <c r="AB231" s="197">
        <f t="shared" si="4"/>
        <v>3</v>
      </c>
    </row>
    <row r="232" spans="1:28" ht="45">
      <c r="A232">
        <f>+IF(P232&gt;0,+MAX(A$8:A231)+1,0)</f>
        <v>224</v>
      </c>
      <c r="B232" s="240">
        <v>5</v>
      </c>
      <c r="C232" s="237" t="s">
        <v>1692</v>
      </c>
      <c r="D232" s="280" t="s">
        <v>1785</v>
      </c>
      <c r="E232" s="237" t="s">
        <v>1686</v>
      </c>
      <c r="F232" s="256">
        <v>421</v>
      </c>
      <c r="G232" s="236" t="s">
        <v>346</v>
      </c>
      <c r="H232" s="306" t="str">
        <f>IFERROR(+VLOOKUP(G232,'šifarnik Pg-Pa'!O$6:Q$22,2,FALSE),"")</f>
        <v xml:space="preserve"> КОМУНАЛНЕ ДЕЛАТНОСТИ </v>
      </c>
      <c r="I232" s="146">
        <f>IFERROR(+VLOOKUP($G232,'šifarnik Pg-Pa'!$O$6:$Q$22,3,FALSE),"")</f>
        <v>2</v>
      </c>
      <c r="J232" s="236"/>
      <c r="K232" s="305" t="str">
        <f>IFERROR(+VLOOKUP(J232,'šifarnik Pg-Pa'!O$28:P$140,2,FALSE),"")</f>
        <v/>
      </c>
      <c r="L232" s="255" t="s">
        <v>1794</v>
      </c>
      <c r="M232" s="259" t="s">
        <v>1790</v>
      </c>
      <c r="N232" s="239">
        <v>1</v>
      </c>
      <c r="O232" s="195" t="s">
        <v>1704</v>
      </c>
      <c r="P232" s="251">
        <v>1200000</v>
      </c>
      <c r="Q232" s="239">
        <v>0</v>
      </c>
      <c r="R232" s="76"/>
      <c r="T232" s="76"/>
      <c r="U232" s="76"/>
      <c r="V232" s="197"/>
      <c r="W232" s="197"/>
      <c r="X232" s="197"/>
      <c r="Y232" s="197"/>
      <c r="Z232" s="197"/>
      <c r="AA232" s="197"/>
      <c r="AB232" s="197">
        <f t="shared" si="4"/>
        <v>3</v>
      </c>
    </row>
    <row r="233" spans="1:28" ht="48">
      <c r="A233">
        <f>+IF(P233&gt;0,+MAX(A$8:A232)+1,0)</f>
        <v>225</v>
      </c>
      <c r="B233" s="240">
        <v>5</v>
      </c>
      <c r="C233" s="237" t="s">
        <v>1692</v>
      </c>
      <c r="D233" s="280" t="s">
        <v>1785</v>
      </c>
      <c r="E233" s="237" t="s">
        <v>1686</v>
      </c>
      <c r="F233" s="256">
        <v>451</v>
      </c>
      <c r="G233" s="236" t="s">
        <v>346</v>
      </c>
      <c r="H233" s="306" t="str">
        <f>IFERROR(+VLOOKUP(G233,'šifarnik Pg-Pa'!O$6:Q$22,2,FALSE),"")</f>
        <v xml:space="preserve"> КОМУНАЛНЕ ДЕЛАТНОСТИ </v>
      </c>
      <c r="I233" s="146">
        <f>IFERROR(+VLOOKUP($G233,'šifarnik Pg-Pa'!$O$6:$Q$22,3,FALSE),"")</f>
        <v>2</v>
      </c>
      <c r="J233" s="236"/>
      <c r="K233" s="305" t="str">
        <f>IFERROR(+VLOOKUP(J233,'šifarnik Pg-Pa'!O$28:P$140,2,FALSE),"")</f>
        <v/>
      </c>
      <c r="L233" s="255" t="s">
        <v>1795</v>
      </c>
      <c r="M233" s="259" t="s">
        <v>1791</v>
      </c>
      <c r="N233" s="239">
        <v>1</v>
      </c>
      <c r="O233" s="195" t="s">
        <v>1800</v>
      </c>
      <c r="P233" s="251">
        <v>1500000</v>
      </c>
      <c r="Q233" s="239">
        <v>55440</v>
      </c>
      <c r="R233" s="76"/>
      <c r="T233" s="76"/>
      <c r="U233" s="76"/>
      <c r="V233" s="197"/>
      <c r="W233" s="197"/>
      <c r="X233" s="197"/>
      <c r="Y233" s="197"/>
      <c r="Z233" s="197"/>
      <c r="AA233" s="197"/>
      <c r="AB233" s="197">
        <f t="shared" si="4"/>
        <v>3</v>
      </c>
    </row>
    <row r="234" spans="1:28" ht="48">
      <c r="A234">
        <f>+IF(P234&gt;0,+MAX(A$8:A233)+1,0)</f>
        <v>226</v>
      </c>
      <c r="B234" s="240">
        <v>5</v>
      </c>
      <c r="C234" s="237" t="s">
        <v>1692</v>
      </c>
      <c r="D234" s="280" t="s">
        <v>1785</v>
      </c>
      <c r="E234" s="237" t="s">
        <v>1686</v>
      </c>
      <c r="F234" s="256">
        <v>630</v>
      </c>
      <c r="G234" s="236" t="s">
        <v>346</v>
      </c>
      <c r="H234" s="306" t="str">
        <f>IFERROR(+VLOOKUP(G234,'šifarnik Pg-Pa'!O$6:Q$22,2,FALSE),"")</f>
        <v xml:space="preserve"> КОМУНАЛНЕ ДЕЛАТНОСТИ </v>
      </c>
      <c r="I234" s="146">
        <f>IFERROR(+VLOOKUP($G234,'šifarnik Pg-Pa'!$O$6:$Q$22,3,FALSE),"")</f>
        <v>2</v>
      </c>
      <c r="J234" s="236"/>
      <c r="K234" s="305" t="str">
        <f>IFERROR(+VLOOKUP(J234,'šifarnik Pg-Pa'!O$28:P$140,2,FALSE),"")</f>
        <v/>
      </c>
      <c r="L234" s="255" t="s">
        <v>1796</v>
      </c>
      <c r="M234" s="259" t="s">
        <v>1792</v>
      </c>
      <c r="N234" s="239">
        <v>1</v>
      </c>
      <c r="O234" s="195" t="s">
        <v>1704</v>
      </c>
      <c r="P234" s="251">
        <v>3200000</v>
      </c>
      <c r="Q234" s="239">
        <v>0</v>
      </c>
      <c r="R234" s="76"/>
      <c r="T234" s="76"/>
      <c r="U234" s="76"/>
      <c r="V234" s="197"/>
      <c r="W234" s="197"/>
      <c r="X234" s="197"/>
      <c r="Y234" s="197"/>
      <c r="Z234" s="197"/>
      <c r="AA234" s="197"/>
      <c r="AB234" s="197">
        <f t="shared" si="4"/>
        <v>3</v>
      </c>
    </row>
    <row r="235" spans="1:28" ht="45">
      <c r="A235">
        <f>+IF(P235&gt;0,+MAX(A$8:A234)+1,0)</f>
        <v>227</v>
      </c>
      <c r="B235" s="240">
        <v>5</v>
      </c>
      <c r="C235" s="237" t="s">
        <v>1692</v>
      </c>
      <c r="D235" s="280" t="s">
        <v>1785</v>
      </c>
      <c r="E235" s="237" t="s">
        <v>1686</v>
      </c>
      <c r="F235" s="256">
        <v>630</v>
      </c>
      <c r="G235" s="236" t="s">
        <v>346</v>
      </c>
      <c r="H235" s="306" t="str">
        <f>IFERROR(+VLOOKUP(G235,'šifarnik Pg-Pa'!O$6:Q$22,2,FALSE),"")</f>
        <v xml:space="preserve"> КОМУНАЛНЕ ДЕЛАТНОСТИ </v>
      </c>
      <c r="I235" s="146">
        <f>IFERROR(+VLOOKUP($G235,'šifarnik Pg-Pa'!$O$6:$Q$22,3,FALSE),"")</f>
        <v>2</v>
      </c>
      <c r="J235" s="236"/>
      <c r="K235" s="305" t="str">
        <f>IFERROR(+VLOOKUP(J235,'šifarnik Pg-Pa'!O$28:P$140,2,FALSE),"")</f>
        <v/>
      </c>
      <c r="L235" s="255" t="s">
        <v>1797</v>
      </c>
      <c r="M235" s="259" t="s">
        <v>1793</v>
      </c>
      <c r="N235" s="239">
        <v>1</v>
      </c>
      <c r="O235" s="195" t="s">
        <v>1704</v>
      </c>
      <c r="P235" s="251">
        <v>650000</v>
      </c>
      <c r="Q235" s="239"/>
      <c r="R235" s="76"/>
      <c r="T235" s="76"/>
      <c r="U235" s="76"/>
      <c r="V235" s="197"/>
      <c r="W235" s="197"/>
      <c r="X235" s="197"/>
      <c r="Y235" s="197"/>
      <c r="Z235" s="197"/>
      <c r="AA235" s="197"/>
      <c r="AB235" s="197">
        <f t="shared" si="4"/>
        <v>3</v>
      </c>
    </row>
    <row r="236" spans="1:28" ht="45">
      <c r="A236">
        <f>+IF(P236&gt;0,+MAX(A$8:A235)+1,0)</f>
        <v>228</v>
      </c>
      <c r="B236" s="240">
        <v>5</v>
      </c>
      <c r="C236" s="237" t="s">
        <v>1692</v>
      </c>
      <c r="D236" s="280" t="s">
        <v>1799</v>
      </c>
      <c r="E236" s="237" t="s">
        <v>1686</v>
      </c>
      <c r="F236" s="236">
        <v>620</v>
      </c>
      <c r="G236" s="236" t="s">
        <v>333</v>
      </c>
      <c r="H236" s="306" t="str">
        <f>IFERROR(+VLOOKUP(G236,'šifarnik Pg-Pa'!O$6:Q$22,2,FALSE),"")</f>
        <v>СТАНОВАЊЕ, УРБАНИЗАМ И ПРОСТОРНО ПЛАНИРАЊЕ</v>
      </c>
      <c r="I236" s="146">
        <f>IFERROR(+VLOOKUP($G236,'šifarnik Pg-Pa'!$O$6:$Q$22,3,FALSE),"")</f>
        <v>1</v>
      </c>
      <c r="J236" s="291" t="s">
        <v>500</v>
      </c>
      <c r="K236" s="305" t="str">
        <f>IFERROR(+VLOOKUP(J236,'šifarnik Pg-Pa'!O$28:P$140,2,FALSE),"")</f>
        <v xml:space="preserve">Просторно и урбанистичко планирање </v>
      </c>
      <c r="L236" s="245"/>
      <c r="M236" s="244"/>
      <c r="N236" s="239">
        <v>1</v>
      </c>
      <c r="O236" s="195" t="s">
        <v>1704</v>
      </c>
      <c r="P236" s="239">
        <v>500000</v>
      </c>
      <c r="Q236" s="239">
        <v>0</v>
      </c>
      <c r="R236" s="76"/>
      <c r="T236" s="76"/>
      <c r="U236" s="76"/>
      <c r="V236" s="197"/>
      <c r="W236" s="197"/>
      <c r="X236" s="197"/>
      <c r="Y236" s="197"/>
      <c r="Z236" s="197"/>
      <c r="AA236" s="197"/>
      <c r="AB236" s="197">
        <f t="shared" si="4"/>
        <v>3</v>
      </c>
    </row>
    <row r="237" spans="1:28" ht="45">
      <c r="A237">
        <f>+IF(P237&gt;0,+MAX(A$8:A236)+1,0)</f>
        <v>229</v>
      </c>
      <c r="B237" s="240">
        <v>5</v>
      </c>
      <c r="C237" s="237" t="s">
        <v>1692</v>
      </c>
      <c r="D237" s="280" t="s">
        <v>1799</v>
      </c>
      <c r="E237" s="237" t="s">
        <v>1686</v>
      </c>
      <c r="F237" s="236">
        <v>620</v>
      </c>
      <c r="G237" s="236" t="s">
        <v>333</v>
      </c>
      <c r="H237" s="306" t="str">
        <f>IFERROR(+VLOOKUP(G237,'šifarnik Pg-Pa'!O$6:Q$22,2,FALSE),"")</f>
        <v>СТАНОВАЊЕ, УРБАНИЗАМ И ПРОСТОРНО ПЛАНИРАЊЕ</v>
      </c>
      <c r="I237" s="146">
        <f>IFERROR(+VLOOKUP($G237,'šifarnik Pg-Pa'!$O$6:$Q$22,3,FALSE),"")</f>
        <v>1</v>
      </c>
      <c r="J237" s="291" t="s">
        <v>500</v>
      </c>
      <c r="K237" s="305" t="str">
        <f>IFERROR(+VLOOKUP(J237,'šifarnik Pg-Pa'!O$28:P$140,2,FALSE),"")</f>
        <v xml:space="preserve">Просторно и урбанистичко планирање </v>
      </c>
      <c r="L237" s="245"/>
      <c r="M237" s="244"/>
      <c r="N237" s="239">
        <v>7</v>
      </c>
      <c r="O237" s="195" t="s">
        <v>1704</v>
      </c>
      <c r="P237" s="239">
        <v>1000000</v>
      </c>
      <c r="Q237" s="239">
        <v>0</v>
      </c>
      <c r="R237" s="76"/>
      <c r="T237" s="76"/>
      <c r="U237" s="76"/>
      <c r="V237" s="197"/>
      <c r="W237" s="197"/>
      <c r="X237" s="197"/>
      <c r="Y237" s="197"/>
      <c r="Z237" s="197"/>
      <c r="AA237" s="197"/>
      <c r="AB237" s="197">
        <f t="shared" si="4"/>
        <v>3</v>
      </c>
    </row>
    <row r="238" spans="1:28" ht="45">
      <c r="A238">
        <f>+IF(P238&gt;0,+MAX(A$8:A237)+1,0)</f>
        <v>230</v>
      </c>
      <c r="B238" s="240">
        <v>5</v>
      </c>
      <c r="C238" s="237" t="s">
        <v>1692</v>
      </c>
      <c r="D238" s="280" t="s">
        <v>1799</v>
      </c>
      <c r="E238" s="237" t="s">
        <v>1686</v>
      </c>
      <c r="F238" s="236">
        <v>620</v>
      </c>
      <c r="G238" s="236" t="s">
        <v>333</v>
      </c>
      <c r="H238" s="306" t="str">
        <f>IFERROR(+VLOOKUP(G238,'šifarnik Pg-Pa'!O$6:Q$22,2,FALSE),"")</f>
        <v>СТАНОВАЊЕ, УРБАНИЗАМ И ПРОСТОРНО ПЛАНИРАЊЕ</v>
      </c>
      <c r="I238" s="146">
        <f>IFERROR(+VLOOKUP($G238,'šifarnik Pg-Pa'!$O$6:$Q$22,3,FALSE),"")</f>
        <v>1</v>
      </c>
      <c r="J238" s="276" t="s">
        <v>502</v>
      </c>
      <c r="K238" s="305" t="str">
        <f>IFERROR(+VLOOKUP(J238,'šifarnik Pg-Pa'!O$28:P$140,2,FALSE),"")</f>
        <v xml:space="preserve">Управљање грађевинским земљиштем </v>
      </c>
      <c r="L238" s="245"/>
      <c r="M238" s="244"/>
      <c r="N238" s="239">
        <v>1</v>
      </c>
      <c r="O238" s="195" t="s">
        <v>1800</v>
      </c>
      <c r="P238" s="239">
        <v>500000</v>
      </c>
      <c r="Q238" s="239">
        <v>0</v>
      </c>
      <c r="R238" s="76"/>
      <c r="T238" s="76"/>
      <c r="U238" s="76"/>
      <c r="V238" s="197"/>
      <c r="W238" s="197"/>
      <c r="X238" s="197"/>
      <c r="Y238" s="197"/>
      <c r="Z238" s="197"/>
      <c r="AA238" s="197"/>
      <c r="AB238" s="197">
        <f t="shared" si="4"/>
        <v>3</v>
      </c>
    </row>
    <row r="239" spans="1:28" ht="45">
      <c r="A239">
        <f>+IF(P239&gt;0,+MAX(A$8:A238)+1,0)</f>
        <v>231</v>
      </c>
      <c r="B239" s="240">
        <v>5</v>
      </c>
      <c r="C239" s="237" t="s">
        <v>1692</v>
      </c>
      <c r="D239" s="280" t="s">
        <v>1799</v>
      </c>
      <c r="E239" s="237" t="s">
        <v>1686</v>
      </c>
      <c r="F239" s="236">
        <v>620</v>
      </c>
      <c r="G239" s="236" t="s">
        <v>333</v>
      </c>
      <c r="H239" s="306" t="str">
        <f>IFERROR(+VLOOKUP(G239,'šifarnik Pg-Pa'!O$6:Q$22,2,FALSE),"")</f>
        <v>СТАНОВАЊЕ, УРБАНИЗАМ И ПРОСТОРНО ПЛАНИРАЊЕ</v>
      </c>
      <c r="I239" s="146">
        <f>IFERROR(+VLOOKUP($G239,'šifarnik Pg-Pa'!$O$6:$Q$22,3,FALSE),"")</f>
        <v>1</v>
      </c>
      <c r="J239" s="276" t="s">
        <v>504</v>
      </c>
      <c r="K239" s="305" t="str">
        <f>IFERROR(+VLOOKUP(J239,'šifarnik Pg-Pa'!O$28:P$140,2,FALSE),"")</f>
        <v>Остваривање јавног интереса у одржавању зграда</v>
      </c>
      <c r="L239" s="245"/>
      <c r="M239" s="244"/>
      <c r="N239" s="239">
        <v>1</v>
      </c>
      <c r="O239" s="195" t="s">
        <v>1691</v>
      </c>
      <c r="P239" s="239">
        <v>100000</v>
      </c>
      <c r="Q239" s="239">
        <v>0</v>
      </c>
      <c r="R239" s="76"/>
      <c r="T239" s="76"/>
      <c r="U239" s="76"/>
      <c r="V239" s="197"/>
      <c r="W239" s="197"/>
      <c r="X239" s="197"/>
      <c r="Y239" s="197"/>
      <c r="Z239" s="197"/>
      <c r="AA239" s="197"/>
      <c r="AB239" s="197">
        <f t="shared" si="4"/>
        <v>3</v>
      </c>
    </row>
    <row r="240" spans="1:28" ht="45">
      <c r="A240">
        <f>+IF(P240&gt;0,+MAX(A$8:A239)+1,0)</f>
        <v>232</v>
      </c>
      <c r="B240" s="240">
        <v>5</v>
      </c>
      <c r="C240" s="237" t="s">
        <v>1692</v>
      </c>
      <c r="D240" s="280" t="s">
        <v>1799</v>
      </c>
      <c r="E240" s="237" t="s">
        <v>1686</v>
      </c>
      <c r="F240" s="236">
        <v>620</v>
      </c>
      <c r="G240" s="236" t="s">
        <v>333</v>
      </c>
      <c r="H240" s="306" t="str">
        <f>IFERROR(+VLOOKUP(G240,'šifarnik Pg-Pa'!O$6:Q$22,2,FALSE),"")</f>
        <v>СТАНОВАЊЕ, УРБАНИЗАМ И ПРОСТОРНО ПЛАНИРАЊЕ</v>
      </c>
      <c r="I240" s="146">
        <f>IFERROR(+VLOOKUP($G240,'šifarnik Pg-Pa'!$O$6:$Q$22,3,FALSE),"")</f>
        <v>1</v>
      </c>
      <c r="J240" s="276" t="s">
        <v>504</v>
      </c>
      <c r="K240" s="305" t="str">
        <f>IFERROR(+VLOOKUP(J240,'šifarnik Pg-Pa'!O$28:P$140,2,FALSE),"")</f>
        <v>Остваривање јавног интереса у одржавању зграда</v>
      </c>
      <c r="L240" s="245"/>
      <c r="M240" s="244"/>
      <c r="N240" s="239">
        <v>1</v>
      </c>
      <c r="O240" s="195" t="s">
        <v>1800</v>
      </c>
      <c r="P240" s="239">
        <v>200000</v>
      </c>
      <c r="Q240" s="239">
        <v>32043</v>
      </c>
      <c r="R240" s="76"/>
      <c r="T240" s="76"/>
      <c r="U240" s="76"/>
      <c r="V240" s="197"/>
      <c r="W240" s="197"/>
      <c r="X240" s="197"/>
      <c r="Y240" s="197"/>
      <c r="Z240" s="197"/>
      <c r="AA240" s="197"/>
      <c r="AB240" s="197">
        <f t="shared" si="4"/>
        <v>3</v>
      </c>
    </row>
    <row r="241" spans="1:28" ht="45">
      <c r="A241">
        <f>+IF(P241&gt;0,+MAX(A$8:A240)+1,0)</f>
        <v>233</v>
      </c>
      <c r="B241" s="240">
        <v>5</v>
      </c>
      <c r="C241" s="237" t="s">
        <v>1692</v>
      </c>
      <c r="D241" s="280" t="s">
        <v>1799</v>
      </c>
      <c r="E241" s="237" t="s">
        <v>1686</v>
      </c>
      <c r="F241" s="236">
        <v>620</v>
      </c>
      <c r="G241" s="236" t="s">
        <v>333</v>
      </c>
      <c r="H241" s="306" t="str">
        <f>IFERROR(+VLOOKUP(G241,'šifarnik Pg-Pa'!O$6:Q$22,2,FALSE),"")</f>
        <v>СТАНОВАЊЕ, УРБАНИЗАМ И ПРОСТОРНО ПЛАНИРАЊЕ</v>
      </c>
      <c r="I241" s="146">
        <f>IFERROR(+VLOOKUP($G241,'šifarnik Pg-Pa'!$O$6:$Q$22,3,FALSE),"")</f>
        <v>1</v>
      </c>
      <c r="J241" s="276" t="s">
        <v>504</v>
      </c>
      <c r="K241" s="305" t="str">
        <f>IFERROR(+VLOOKUP(J241,'šifarnik Pg-Pa'!O$28:P$140,2,FALSE),"")</f>
        <v>Остваривање јавног интереса у одржавању зграда</v>
      </c>
      <c r="L241" s="245"/>
      <c r="M241" s="244"/>
      <c r="N241" s="239">
        <v>7</v>
      </c>
      <c r="O241" s="195" t="s">
        <v>1800</v>
      </c>
      <c r="P241" s="239">
        <v>300000</v>
      </c>
      <c r="Q241" s="239">
        <v>0</v>
      </c>
      <c r="R241" s="76"/>
      <c r="T241" s="76"/>
      <c r="U241" s="76"/>
      <c r="V241" s="197"/>
      <c r="W241" s="197"/>
      <c r="X241" s="197"/>
      <c r="Y241" s="197"/>
      <c r="Z241" s="197"/>
      <c r="AA241" s="197"/>
      <c r="AB241" s="197">
        <f t="shared" si="4"/>
        <v>3</v>
      </c>
    </row>
    <row r="242" spans="1:28" ht="45">
      <c r="A242">
        <f>+IF(P242&gt;0,+MAX(A$8:A241)+1,0)</f>
        <v>234</v>
      </c>
      <c r="B242" s="240">
        <v>5</v>
      </c>
      <c r="C242" s="237" t="s">
        <v>1692</v>
      </c>
      <c r="D242" s="280" t="s">
        <v>1799</v>
      </c>
      <c r="E242" s="237" t="s">
        <v>1686</v>
      </c>
      <c r="F242" s="236">
        <v>620</v>
      </c>
      <c r="G242" s="236" t="s">
        <v>333</v>
      </c>
      <c r="H242" s="306" t="str">
        <f>IFERROR(+VLOOKUP(G242,'šifarnik Pg-Pa'!O$6:Q$22,2,FALSE),"")</f>
        <v>СТАНОВАЊЕ, УРБАНИЗАМ И ПРОСТОРНО ПЛАНИРАЊЕ</v>
      </c>
      <c r="I242" s="146">
        <f>IFERROR(+VLOOKUP($G242,'šifarnik Pg-Pa'!$O$6:$Q$22,3,FALSE),"")</f>
        <v>1</v>
      </c>
      <c r="J242" s="236"/>
      <c r="K242" s="305" t="str">
        <f>IFERROR(+VLOOKUP(J242,'šifarnik Pg-Pa'!O$28:P$140,2,FALSE),"")</f>
        <v/>
      </c>
      <c r="L242" s="255" t="s">
        <v>1814</v>
      </c>
      <c r="M242" s="259" t="s">
        <v>1801</v>
      </c>
      <c r="N242" s="239">
        <v>13</v>
      </c>
      <c r="O242" s="195" t="s">
        <v>1704</v>
      </c>
      <c r="P242" s="251">
        <v>334460</v>
      </c>
      <c r="Q242" s="239">
        <v>0</v>
      </c>
      <c r="R242" s="76"/>
      <c r="T242" s="76"/>
      <c r="U242" s="76"/>
      <c r="V242" s="197"/>
      <c r="W242" s="197"/>
      <c r="X242" s="197"/>
      <c r="Y242" s="197"/>
      <c r="Z242" s="197"/>
      <c r="AA242" s="197"/>
      <c r="AB242" s="197">
        <f t="shared" si="4"/>
        <v>3</v>
      </c>
    </row>
    <row r="243" spans="1:28" ht="48">
      <c r="A243">
        <f>+IF(P243&gt;0,+MAX(A$8:A242)+1,0)</f>
        <v>235</v>
      </c>
      <c r="B243" s="240">
        <v>5</v>
      </c>
      <c r="C243" s="237" t="s">
        <v>1692</v>
      </c>
      <c r="D243" s="280" t="s">
        <v>1799</v>
      </c>
      <c r="E243" s="237" t="s">
        <v>1686</v>
      </c>
      <c r="F243" s="236">
        <v>620</v>
      </c>
      <c r="G243" s="236" t="s">
        <v>333</v>
      </c>
      <c r="H243" s="306" t="str">
        <f>IFERROR(+VLOOKUP(G243,'šifarnik Pg-Pa'!O$6:Q$22,2,FALSE),"")</f>
        <v>СТАНОВАЊЕ, УРБАНИЗАМ И ПРОСТОРНО ПЛАНИРАЊЕ</v>
      </c>
      <c r="I243" s="146">
        <f>IFERROR(+VLOOKUP($G243,'šifarnik Pg-Pa'!$O$6:$Q$22,3,FALSE),"")</f>
        <v>1</v>
      </c>
      <c r="J243" s="309"/>
      <c r="K243" s="305" t="str">
        <f>IFERROR(+VLOOKUP(J243,'šifarnik Pg-Pa'!O$28:P$140,2,FALSE),"")</f>
        <v/>
      </c>
      <c r="L243" s="255" t="s">
        <v>1815</v>
      </c>
      <c r="M243" s="259" t="s">
        <v>1802</v>
      </c>
      <c r="N243" s="239">
        <v>13</v>
      </c>
      <c r="O243" s="195" t="s">
        <v>1704</v>
      </c>
      <c r="P243" s="251">
        <v>236000</v>
      </c>
      <c r="Q243" s="239">
        <v>0</v>
      </c>
      <c r="R243" s="76"/>
      <c r="T243" s="76"/>
      <c r="U243" s="76"/>
      <c r="V243" s="197"/>
      <c r="W243" s="197"/>
      <c r="X243" s="197"/>
      <c r="Y243" s="197"/>
      <c r="Z243" s="197"/>
      <c r="AA243" s="197"/>
      <c r="AB243" s="197">
        <f t="shared" si="4"/>
        <v>3</v>
      </c>
    </row>
    <row r="244" spans="1:28" ht="48">
      <c r="A244">
        <f>+IF(P244&gt;0,+MAX(A$8:A243)+1,0)</f>
        <v>236</v>
      </c>
      <c r="B244" s="240">
        <v>5</v>
      </c>
      <c r="C244" s="237" t="s">
        <v>1692</v>
      </c>
      <c r="D244" s="280" t="s">
        <v>1799</v>
      </c>
      <c r="E244" s="237" t="s">
        <v>1686</v>
      </c>
      <c r="F244" s="236">
        <v>620</v>
      </c>
      <c r="G244" s="236" t="s">
        <v>333</v>
      </c>
      <c r="H244" s="306" t="str">
        <f>IFERROR(+VLOOKUP(G244,'šifarnik Pg-Pa'!O$6:Q$22,2,FALSE),"")</f>
        <v>СТАНОВАЊЕ, УРБАНИЗАМ И ПРОСТОРНО ПЛАНИРАЊЕ</v>
      </c>
      <c r="I244" s="146">
        <f>IFERROR(+VLOOKUP($G244,'šifarnik Pg-Pa'!$O$6:$Q$22,3,FALSE),"")</f>
        <v>1</v>
      </c>
      <c r="J244" s="236"/>
      <c r="K244" s="305" t="str">
        <f>IFERROR(+VLOOKUP(J244,'šifarnik Pg-Pa'!O$28:P$140,2,FALSE),"")</f>
        <v/>
      </c>
      <c r="L244" s="255" t="s">
        <v>1815</v>
      </c>
      <c r="M244" s="259" t="s">
        <v>1802</v>
      </c>
      <c r="N244" s="239">
        <v>7</v>
      </c>
      <c r="O244" s="195" t="s">
        <v>1704</v>
      </c>
      <c r="P244" s="251">
        <v>1152000</v>
      </c>
      <c r="Q244" s="239">
        <v>0</v>
      </c>
      <c r="R244" s="76"/>
      <c r="T244" s="76"/>
      <c r="U244" s="76"/>
      <c r="V244" s="197"/>
      <c r="W244" s="197"/>
      <c r="X244" s="197"/>
      <c r="Y244" s="197"/>
      <c r="Z244" s="197"/>
      <c r="AA244" s="197"/>
      <c r="AB244" s="197">
        <f t="shared" si="4"/>
        <v>3</v>
      </c>
    </row>
    <row r="245" spans="1:28" ht="48">
      <c r="A245">
        <f>+IF(P245&gt;0,+MAX(A$8:A244)+1,0)</f>
        <v>237</v>
      </c>
      <c r="B245" s="240">
        <v>5</v>
      </c>
      <c r="C245" s="237" t="s">
        <v>1692</v>
      </c>
      <c r="D245" s="280" t="s">
        <v>1799</v>
      </c>
      <c r="E245" s="237" t="s">
        <v>1686</v>
      </c>
      <c r="F245" s="236">
        <v>620</v>
      </c>
      <c r="G245" s="236" t="s">
        <v>333</v>
      </c>
      <c r="H245" s="306" t="str">
        <f>IFERROR(+VLOOKUP(G245,'šifarnik Pg-Pa'!O$6:Q$22,2,FALSE),"")</f>
        <v>СТАНОВАЊЕ, УРБАНИЗАМ И ПРОСТОРНО ПЛАНИРАЊЕ</v>
      </c>
      <c r="I245" s="146">
        <f>IFERROR(+VLOOKUP($G245,'šifarnik Pg-Pa'!$O$6:$Q$22,3,FALSE),"")</f>
        <v>1</v>
      </c>
      <c r="J245" s="236"/>
      <c r="K245" s="305" t="str">
        <f>IFERROR(+VLOOKUP(J245,'šifarnik Pg-Pa'!O$28:P$140,2,FALSE),"")</f>
        <v/>
      </c>
      <c r="L245" s="255" t="s">
        <v>1816</v>
      </c>
      <c r="M245" s="259" t="s">
        <v>1803</v>
      </c>
      <c r="N245" s="239">
        <v>1</v>
      </c>
      <c r="O245" s="195" t="s">
        <v>1704</v>
      </c>
      <c r="P245" s="251">
        <v>2000000</v>
      </c>
      <c r="Q245" s="239">
        <v>0</v>
      </c>
      <c r="R245" s="76"/>
      <c r="T245" s="76"/>
      <c r="U245" s="76"/>
      <c r="V245" s="197"/>
      <c r="W245" s="197"/>
      <c r="X245" s="197"/>
      <c r="Y245" s="197"/>
      <c r="Z245" s="197"/>
      <c r="AA245" s="197"/>
      <c r="AB245" s="197">
        <f t="shared" si="4"/>
        <v>3</v>
      </c>
    </row>
    <row r="246" spans="1:28" ht="45">
      <c r="A246">
        <f>+IF(P246&gt;0,+MAX(A$8:A245)+1,0)</f>
        <v>238</v>
      </c>
      <c r="B246" s="240">
        <v>5</v>
      </c>
      <c r="C246" s="237" t="s">
        <v>1692</v>
      </c>
      <c r="D246" s="280" t="s">
        <v>1799</v>
      </c>
      <c r="E246" s="237" t="s">
        <v>1686</v>
      </c>
      <c r="F246" s="236">
        <v>620</v>
      </c>
      <c r="G246" s="236" t="s">
        <v>333</v>
      </c>
      <c r="H246" s="306" t="str">
        <f>IFERROR(+VLOOKUP(G246,'šifarnik Pg-Pa'!O$6:Q$22,2,FALSE),"")</f>
        <v>СТАНОВАЊЕ, УРБАНИЗАМ И ПРОСТОРНО ПЛАНИРАЊЕ</v>
      </c>
      <c r="I246" s="146">
        <f>IFERROR(+VLOOKUP($G246,'šifarnik Pg-Pa'!$O$6:$Q$22,3,FALSE),"")</f>
        <v>1</v>
      </c>
      <c r="J246" s="236"/>
      <c r="K246" s="305" t="str">
        <f>IFERROR(+VLOOKUP(J246,'šifarnik Pg-Pa'!O$28:P$140,2,FALSE),"")</f>
        <v/>
      </c>
      <c r="L246" s="255" t="s">
        <v>1813</v>
      </c>
      <c r="M246" s="292" t="s">
        <v>1804</v>
      </c>
      <c r="N246" s="239">
        <v>1</v>
      </c>
      <c r="O246" s="195" t="s">
        <v>1704</v>
      </c>
      <c r="P246" s="261">
        <v>677375</v>
      </c>
      <c r="Q246" s="239">
        <v>0</v>
      </c>
      <c r="R246" s="76"/>
      <c r="T246" s="76"/>
      <c r="U246" s="76"/>
      <c r="V246" s="197"/>
      <c r="W246" s="197"/>
      <c r="X246" s="197"/>
      <c r="Y246" s="197"/>
      <c r="Z246" s="197"/>
      <c r="AA246" s="197"/>
      <c r="AB246" s="197">
        <f t="shared" si="4"/>
        <v>3</v>
      </c>
    </row>
    <row r="247" spans="1:28" ht="60">
      <c r="A247">
        <f>+IF(P247&gt;0,+MAX(A$8:A246)+1,0)</f>
        <v>239</v>
      </c>
      <c r="B247" s="240">
        <v>5</v>
      </c>
      <c r="C247" s="237" t="s">
        <v>1692</v>
      </c>
      <c r="D247" s="280" t="s">
        <v>1799</v>
      </c>
      <c r="E247" s="237" t="s">
        <v>1686</v>
      </c>
      <c r="F247" s="236">
        <v>620</v>
      </c>
      <c r="G247" s="236" t="s">
        <v>333</v>
      </c>
      <c r="H247" s="306" t="str">
        <f>IFERROR(+VLOOKUP(G247,'šifarnik Pg-Pa'!O$6:Q$22,2,FALSE),"")</f>
        <v>СТАНОВАЊЕ, УРБАНИЗАМ И ПРОСТОРНО ПЛАНИРАЊЕ</v>
      </c>
      <c r="I247" s="146">
        <f>IFERROR(+VLOOKUP($G247,'šifarnik Pg-Pa'!$O$6:$Q$22,3,FALSE),"")</f>
        <v>1</v>
      </c>
      <c r="J247" s="236"/>
      <c r="K247" s="305" t="str">
        <f>IFERROR(+VLOOKUP(J247,'šifarnik Pg-Pa'!O$28:P$140,2,FALSE),"")</f>
        <v/>
      </c>
      <c r="L247" s="255" t="s">
        <v>1812</v>
      </c>
      <c r="M247" s="259" t="s">
        <v>1805</v>
      </c>
      <c r="N247" s="239">
        <v>1</v>
      </c>
      <c r="O247" s="195" t="s">
        <v>1704</v>
      </c>
      <c r="P247" s="251">
        <v>231000</v>
      </c>
      <c r="Q247" s="239">
        <v>0</v>
      </c>
      <c r="R247" s="76"/>
      <c r="T247" s="76"/>
      <c r="U247" s="76"/>
      <c r="V247" s="197"/>
      <c r="W247" s="197"/>
      <c r="X247" s="197"/>
      <c r="Y247" s="197"/>
      <c r="Z247" s="197"/>
      <c r="AA247" s="197"/>
      <c r="AB247" s="197">
        <f t="shared" si="4"/>
        <v>3</v>
      </c>
    </row>
    <row r="248" spans="1:28" ht="60">
      <c r="A248">
        <f>+IF(P248&gt;0,+MAX(A$8:A247)+1,0)</f>
        <v>240</v>
      </c>
      <c r="B248" s="240">
        <v>5</v>
      </c>
      <c r="C248" s="237" t="s">
        <v>1692</v>
      </c>
      <c r="D248" s="280" t="s">
        <v>1799</v>
      </c>
      <c r="E248" s="237" t="s">
        <v>1686</v>
      </c>
      <c r="F248" s="236">
        <v>620</v>
      </c>
      <c r="G248" s="236" t="s">
        <v>333</v>
      </c>
      <c r="H248" s="306" t="str">
        <f>IFERROR(+VLOOKUP(G248,'šifarnik Pg-Pa'!O$6:Q$22,2,FALSE),"")</f>
        <v>СТАНОВАЊЕ, УРБАНИЗАМ И ПРОСТОРНО ПЛАНИРАЊЕ</v>
      </c>
      <c r="I248" s="146">
        <f>IFERROR(+VLOOKUP($G248,'šifarnik Pg-Pa'!$O$6:$Q$22,3,FALSE),"")</f>
        <v>1</v>
      </c>
      <c r="J248" s="236"/>
      <c r="K248" s="305" t="str">
        <f>IFERROR(+VLOOKUP(J248,'šifarnik Pg-Pa'!O$28:P$140,2,FALSE),"")</f>
        <v/>
      </c>
      <c r="L248" s="255" t="s">
        <v>1812</v>
      </c>
      <c r="M248" s="259" t="s">
        <v>1805</v>
      </c>
      <c r="N248" s="239">
        <v>7</v>
      </c>
      <c r="O248" s="195" t="s">
        <v>1704</v>
      </c>
      <c r="P248" s="251">
        <v>231000</v>
      </c>
      <c r="Q248" s="239">
        <v>0</v>
      </c>
      <c r="R248" s="76"/>
      <c r="T248" s="76"/>
      <c r="U248" s="76"/>
      <c r="V248" s="197"/>
      <c r="W248" s="197"/>
      <c r="X248" s="197"/>
      <c r="Y248" s="197"/>
      <c r="Z248" s="197"/>
      <c r="AA248" s="197"/>
      <c r="AB248" s="197">
        <f t="shared" si="4"/>
        <v>3</v>
      </c>
    </row>
    <row r="249" spans="1:28" ht="48">
      <c r="A249">
        <f>+IF(P249&gt;0,+MAX(A$8:A248)+1,0)</f>
        <v>241</v>
      </c>
      <c r="B249" s="240">
        <v>5</v>
      </c>
      <c r="C249" s="237" t="s">
        <v>1692</v>
      </c>
      <c r="D249" s="280" t="s">
        <v>1799</v>
      </c>
      <c r="E249" s="237" t="s">
        <v>1686</v>
      </c>
      <c r="F249" s="236">
        <v>620</v>
      </c>
      <c r="G249" s="236" t="s">
        <v>333</v>
      </c>
      <c r="H249" s="306" t="str">
        <f>IFERROR(+VLOOKUP(G249,'šifarnik Pg-Pa'!O$6:Q$22,2,FALSE),"")</f>
        <v>СТАНОВАЊЕ, УРБАНИЗАМ И ПРОСТОРНО ПЛАНИРАЊЕ</v>
      </c>
      <c r="I249" s="146">
        <f>IFERROR(+VLOOKUP($G249,'šifarnik Pg-Pa'!$O$6:$Q$22,3,FALSE),"")</f>
        <v>1</v>
      </c>
      <c r="J249" s="236"/>
      <c r="K249" s="305" t="str">
        <f>IFERROR(+VLOOKUP(J249,'šifarnik Pg-Pa'!O$28:P$140,2,FALSE),"")</f>
        <v/>
      </c>
      <c r="L249" s="255" t="s">
        <v>1811</v>
      </c>
      <c r="M249" s="259" t="s">
        <v>1806</v>
      </c>
      <c r="N249" s="239">
        <v>7</v>
      </c>
      <c r="O249" s="195" t="s">
        <v>1704</v>
      </c>
      <c r="P249" s="239">
        <v>308000</v>
      </c>
      <c r="Q249" s="239">
        <v>0</v>
      </c>
      <c r="R249" s="76"/>
      <c r="T249" s="76"/>
      <c r="U249" s="76"/>
      <c r="V249" s="197"/>
      <c r="W249" s="197"/>
      <c r="X249" s="197"/>
      <c r="Y249" s="197"/>
      <c r="Z249" s="197"/>
      <c r="AA249" s="197"/>
      <c r="AB249" s="197">
        <f t="shared" si="4"/>
        <v>3</v>
      </c>
    </row>
    <row r="250" spans="1:28" ht="45">
      <c r="A250">
        <f>+IF(P250&gt;0,+MAX(A$8:A249)+1,0)</f>
        <v>242</v>
      </c>
      <c r="B250" s="240">
        <v>5</v>
      </c>
      <c r="C250" s="237" t="s">
        <v>1692</v>
      </c>
      <c r="D250" s="280" t="s">
        <v>1799</v>
      </c>
      <c r="E250" s="237" t="s">
        <v>1686</v>
      </c>
      <c r="F250" s="236">
        <v>620</v>
      </c>
      <c r="G250" s="236" t="s">
        <v>333</v>
      </c>
      <c r="H250" s="306" t="str">
        <f>IFERROR(+VLOOKUP(G250,'šifarnik Pg-Pa'!O$6:Q$22,2,FALSE),"")</f>
        <v>СТАНОВАЊЕ, УРБАНИЗАМ И ПРОСТОРНО ПЛАНИРАЊЕ</v>
      </c>
      <c r="I250" s="146">
        <f>IFERROR(+VLOOKUP($G250,'šifarnik Pg-Pa'!$O$6:$Q$22,3,FALSE),"")</f>
        <v>1</v>
      </c>
      <c r="J250" s="236"/>
      <c r="K250" s="305" t="str">
        <f>IFERROR(+VLOOKUP(J250,'šifarnik Pg-Pa'!O$28:P$140,2,FALSE),"")</f>
        <v/>
      </c>
      <c r="L250" s="255" t="s">
        <v>1810</v>
      </c>
      <c r="M250" s="259" t="s">
        <v>1807</v>
      </c>
      <c r="N250" s="239">
        <v>1</v>
      </c>
      <c r="O250" s="195" t="s">
        <v>1704</v>
      </c>
      <c r="P250" s="239">
        <v>100000</v>
      </c>
      <c r="Q250" s="239">
        <v>0</v>
      </c>
      <c r="R250" s="76"/>
      <c r="T250" s="76"/>
      <c r="U250" s="76"/>
      <c r="V250" s="197"/>
      <c r="W250" s="197"/>
      <c r="X250" s="197"/>
      <c r="Y250" s="197"/>
      <c r="Z250" s="197"/>
      <c r="AA250" s="197"/>
      <c r="AB250" s="197">
        <f t="shared" si="4"/>
        <v>3</v>
      </c>
    </row>
    <row r="251" spans="1:28" ht="45">
      <c r="A251">
        <f>+IF(P251&gt;0,+MAX(A$8:A250)+1,0)</f>
        <v>243</v>
      </c>
      <c r="B251" s="240">
        <v>5</v>
      </c>
      <c r="C251" s="237" t="s">
        <v>1692</v>
      </c>
      <c r="D251" s="280" t="s">
        <v>1799</v>
      </c>
      <c r="E251" s="237" t="s">
        <v>1686</v>
      </c>
      <c r="F251" s="236">
        <v>620</v>
      </c>
      <c r="G251" s="236" t="s">
        <v>333</v>
      </c>
      <c r="H251" s="306" t="str">
        <f>IFERROR(+VLOOKUP(G251,'šifarnik Pg-Pa'!O$6:Q$22,2,FALSE),"")</f>
        <v>СТАНОВАЊЕ, УРБАНИЗАМ И ПРОСТОРНО ПЛАНИРАЊЕ</v>
      </c>
      <c r="I251" s="146">
        <f>IFERROR(+VLOOKUP($G251,'šifarnik Pg-Pa'!$O$6:$Q$22,3,FALSE),"")</f>
        <v>1</v>
      </c>
      <c r="J251" s="236"/>
      <c r="K251" s="305" t="str">
        <f>IFERROR(+VLOOKUP(J251,'šifarnik Pg-Pa'!O$28:P$140,2,FALSE),"")</f>
        <v/>
      </c>
      <c r="L251" s="255" t="s">
        <v>1810</v>
      </c>
      <c r="M251" s="259" t="s">
        <v>1807</v>
      </c>
      <c r="N251" s="239">
        <v>7</v>
      </c>
      <c r="O251" s="195" t="s">
        <v>1704</v>
      </c>
      <c r="P251" s="239">
        <v>800000</v>
      </c>
      <c r="Q251" s="239">
        <v>0</v>
      </c>
      <c r="R251" s="76"/>
      <c r="T251" s="76"/>
      <c r="U251" s="76"/>
      <c r="V251" s="197"/>
      <c r="W251" s="197"/>
      <c r="X251" s="197"/>
      <c r="Y251" s="197"/>
      <c r="Z251" s="197"/>
      <c r="AA251" s="197"/>
      <c r="AB251" s="197">
        <f t="shared" si="4"/>
        <v>3</v>
      </c>
    </row>
    <row r="252" spans="1:28" ht="45">
      <c r="A252">
        <f>+IF(P252&gt;0,+MAX(A$8:A251)+1,0)</f>
        <v>244</v>
      </c>
      <c r="B252" s="240">
        <v>5</v>
      </c>
      <c r="C252" s="237" t="s">
        <v>1692</v>
      </c>
      <c r="D252" s="280" t="s">
        <v>1799</v>
      </c>
      <c r="E252" s="237" t="s">
        <v>1686</v>
      </c>
      <c r="F252" s="236">
        <v>620</v>
      </c>
      <c r="G252" s="236" t="s">
        <v>333</v>
      </c>
      <c r="H252" s="306" t="str">
        <f>IFERROR(+VLOOKUP(G252,'šifarnik Pg-Pa'!O$6:Q$22,2,FALSE),"")</f>
        <v>СТАНОВАЊЕ, УРБАНИЗАМ И ПРОСТОРНО ПЛАНИРАЊЕ</v>
      </c>
      <c r="I252" s="146">
        <f>IFERROR(+VLOOKUP($G252,'šifarnik Pg-Pa'!$O$6:$Q$22,3,FALSE),"")</f>
        <v>1</v>
      </c>
      <c r="J252" s="236"/>
      <c r="K252" s="305" t="str">
        <f>IFERROR(+VLOOKUP(J252,'šifarnik Pg-Pa'!O$28:P$140,2,FALSE),"")</f>
        <v/>
      </c>
      <c r="L252" s="255" t="s">
        <v>1809</v>
      </c>
      <c r="M252" s="259" t="s">
        <v>1808</v>
      </c>
      <c r="N252" s="239">
        <v>1</v>
      </c>
      <c r="O252" s="195" t="s">
        <v>1704</v>
      </c>
      <c r="P252" s="239">
        <v>100000</v>
      </c>
      <c r="Q252" s="239">
        <v>0</v>
      </c>
      <c r="R252" s="76"/>
      <c r="T252" s="76"/>
      <c r="U252" s="76"/>
      <c r="V252" s="197"/>
      <c r="W252" s="197"/>
      <c r="X252" s="197"/>
      <c r="Y252" s="197"/>
      <c r="Z252" s="197"/>
      <c r="AA252" s="197"/>
      <c r="AB252" s="197">
        <f t="shared" si="4"/>
        <v>3</v>
      </c>
    </row>
    <row r="253" spans="1:28" ht="45">
      <c r="A253">
        <f>+IF(P253&gt;0,+MAX(A$8:A252)+1,0)</f>
        <v>245</v>
      </c>
      <c r="B253" s="240">
        <v>5</v>
      </c>
      <c r="C253" s="237" t="s">
        <v>1692</v>
      </c>
      <c r="D253" s="280" t="s">
        <v>1799</v>
      </c>
      <c r="E253" s="237" t="s">
        <v>1686</v>
      </c>
      <c r="F253" s="236">
        <v>620</v>
      </c>
      <c r="G253" s="236" t="s">
        <v>333</v>
      </c>
      <c r="H253" s="306" t="str">
        <f>IFERROR(+VLOOKUP(G253,'šifarnik Pg-Pa'!O$6:Q$22,2,FALSE),"")</f>
        <v>СТАНОВАЊЕ, УРБАНИЗАМ И ПРОСТОРНО ПЛАНИРАЊЕ</v>
      </c>
      <c r="I253" s="146">
        <f>IFERROR(+VLOOKUP($G253,'šifarnik Pg-Pa'!$O$6:$Q$22,3,FALSE),"")</f>
        <v>1</v>
      </c>
      <c r="J253" s="236"/>
      <c r="K253" s="305" t="str">
        <f>IFERROR(+VLOOKUP(J253,'šifarnik Pg-Pa'!O$28:P$140,2,FALSE),"")</f>
        <v/>
      </c>
      <c r="L253" s="255" t="s">
        <v>1809</v>
      </c>
      <c r="M253" s="259" t="s">
        <v>1808</v>
      </c>
      <c r="N253" s="239">
        <v>7</v>
      </c>
      <c r="O253" s="195" t="s">
        <v>1704</v>
      </c>
      <c r="P253" s="239">
        <v>800000</v>
      </c>
      <c r="Q253" s="239">
        <v>0</v>
      </c>
      <c r="R253" s="76"/>
      <c r="T253" s="76"/>
      <c r="U253" s="76"/>
      <c r="V253" s="197"/>
      <c r="W253" s="197"/>
      <c r="X253" s="197"/>
      <c r="Y253" s="197"/>
      <c r="Z253" s="197"/>
      <c r="AA253" s="197"/>
      <c r="AB253" s="197">
        <f t="shared" si="4"/>
        <v>3</v>
      </c>
    </row>
    <row r="254" spans="1:28" ht="30">
      <c r="A254">
        <f>+IF(P254&gt;0,+MAX(A$8:A253)+1,0)</f>
        <v>246</v>
      </c>
      <c r="B254" s="240">
        <v>5</v>
      </c>
      <c r="C254" s="237" t="s">
        <v>1692</v>
      </c>
      <c r="D254" s="274" t="s">
        <v>1817</v>
      </c>
      <c r="E254" s="237" t="s">
        <v>1833</v>
      </c>
      <c r="F254" s="236">
        <v>473</v>
      </c>
      <c r="G254" s="236" t="s">
        <v>365</v>
      </c>
      <c r="H254" s="306" t="str">
        <f>IFERROR(+VLOOKUP(G254,'šifarnik Pg-Pa'!O$6:Q$22,2,FALSE),"")</f>
        <v>РАЗВОЈ ТУРИЗМА</v>
      </c>
      <c r="I254" s="146">
        <f>IFERROR(+VLOOKUP($G254,'šifarnik Pg-Pa'!$O$6:$Q$22,3,FALSE),"")</f>
        <v>4</v>
      </c>
      <c r="J254" s="276" t="s">
        <v>526</v>
      </c>
      <c r="K254" s="305" t="str">
        <f>IFERROR(+VLOOKUP(J254,'šifarnik Pg-Pa'!O$28:P$140,2,FALSE),"")</f>
        <v>Управљање развојем туризма</v>
      </c>
      <c r="L254" s="245"/>
      <c r="M254" s="244"/>
      <c r="N254" s="239">
        <v>1</v>
      </c>
      <c r="O254" s="256">
        <v>421</v>
      </c>
      <c r="P254" s="251">
        <v>5000</v>
      </c>
      <c r="Q254" s="239">
        <v>0</v>
      </c>
      <c r="R254" s="76"/>
      <c r="T254" s="76"/>
      <c r="U254" s="76"/>
      <c r="V254" s="197"/>
      <c r="W254" s="197"/>
      <c r="X254" s="197"/>
      <c r="Y254" s="197"/>
      <c r="Z254" s="197"/>
      <c r="AA254" s="197"/>
      <c r="AB254" s="197">
        <f t="shared" si="4"/>
        <v>3</v>
      </c>
    </row>
    <row r="255" spans="1:28" ht="30">
      <c r="A255">
        <f>+IF(P255&gt;0,+MAX(A$8:A254)+1,0)</f>
        <v>247</v>
      </c>
      <c r="B255" s="240">
        <v>5</v>
      </c>
      <c r="C255" s="237" t="s">
        <v>1692</v>
      </c>
      <c r="D255" s="274" t="s">
        <v>1817</v>
      </c>
      <c r="E255" s="237" t="s">
        <v>1833</v>
      </c>
      <c r="F255" s="236">
        <v>473</v>
      </c>
      <c r="G255" s="236" t="s">
        <v>365</v>
      </c>
      <c r="H255" s="306" t="str">
        <f>IFERROR(+VLOOKUP(G255,'šifarnik Pg-Pa'!O$6:Q$22,2,FALSE),"")</f>
        <v>РАЗВОЈ ТУРИЗМА</v>
      </c>
      <c r="I255" s="146">
        <f>IFERROR(+VLOOKUP($G255,'šifarnik Pg-Pa'!$O$6:$Q$22,3,FALSE),"")</f>
        <v>4</v>
      </c>
      <c r="J255" s="276" t="s">
        <v>526</v>
      </c>
      <c r="K255" s="305" t="str">
        <f>IFERROR(+VLOOKUP(J255,'šifarnik Pg-Pa'!O$28:P$140,2,FALSE),"")</f>
        <v>Управљање развојем туризма</v>
      </c>
      <c r="L255" s="245"/>
      <c r="M255" s="244"/>
      <c r="N255" s="239">
        <v>4</v>
      </c>
      <c r="O255" s="256">
        <v>422</v>
      </c>
      <c r="P255" s="239">
        <v>20000</v>
      </c>
      <c r="Q255" s="239">
        <v>0</v>
      </c>
      <c r="R255" s="76"/>
      <c r="T255" s="76"/>
      <c r="U255" s="76"/>
      <c r="V255" s="197"/>
      <c r="W255" s="197"/>
      <c r="X255" s="197"/>
      <c r="Y255" s="197"/>
      <c r="Z255" s="197"/>
      <c r="AA255" s="197"/>
      <c r="AB255" s="197">
        <f t="shared" si="4"/>
        <v>3</v>
      </c>
    </row>
    <row r="256" spans="1:28" ht="30">
      <c r="A256">
        <f>+IF(P256&gt;0,+MAX(A$8:A255)+1,0)</f>
        <v>248</v>
      </c>
      <c r="B256" s="240">
        <v>5</v>
      </c>
      <c r="C256" s="237" t="s">
        <v>1692</v>
      </c>
      <c r="D256" s="274" t="s">
        <v>1817</v>
      </c>
      <c r="E256" s="237" t="s">
        <v>1833</v>
      </c>
      <c r="F256" s="236">
        <v>473</v>
      </c>
      <c r="G256" s="236" t="s">
        <v>365</v>
      </c>
      <c r="H256" s="306" t="str">
        <f>IFERROR(+VLOOKUP(G256,'šifarnik Pg-Pa'!O$6:Q$22,2,FALSE),"")</f>
        <v>РАЗВОЈ ТУРИЗМА</v>
      </c>
      <c r="I256" s="146">
        <f>IFERROR(+VLOOKUP($G256,'šifarnik Pg-Pa'!$O$6:$Q$22,3,FALSE),"")</f>
        <v>4</v>
      </c>
      <c r="J256" s="276" t="s">
        <v>526</v>
      </c>
      <c r="K256" s="305" t="str">
        <f>IFERROR(+VLOOKUP(J256,'šifarnik Pg-Pa'!O$28:P$140,2,FALSE),"")</f>
        <v>Управљање развојем туризма</v>
      </c>
      <c r="L256" s="245"/>
      <c r="M256" s="244"/>
      <c r="N256" s="239">
        <v>1</v>
      </c>
      <c r="O256" s="256">
        <v>423</v>
      </c>
      <c r="P256" s="239">
        <v>7000</v>
      </c>
      <c r="Q256" s="239">
        <v>0</v>
      </c>
      <c r="R256" s="76"/>
      <c r="T256" s="76"/>
      <c r="U256" s="76"/>
      <c r="V256" s="197"/>
      <c r="W256" s="197"/>
      <c r="X256" s="197"/>
      <c r="Y256" s="197"/>
      <c r="Z256" s="197"/>
      <c r="AA256" s="197"/>
      <c r="AB256" s="197">
        <f t="shared" si="4"/>
        <v>3</v>
      </c>
    </row>
    <row r="257" spans="1:28" ht="30">
      <c r="A257">
        <f>+IF(P257&gt;0,+MAX(A$8:A256)+1,0)</f>
        <v>249</v>
      </c>
      <c r="B257" s="240">
        <v>5</v>
      </c>
      <c r="C257" s="237" t="s">
        <v>1692</v>
      </c>
      <c r="D257" s="274" t="s">
        <v>1817</v>
      </c>
      <c r="E257" s="237" t="s">
        <v>1833</v>
      </c>
      <c r="F257" s="236">
        <v>473</v>
      </c>
      <c r="G257" s="236" t="s">
        <v>365</v>
      </c>
      <c r="H257" s="306" t="str">
        <f>IFERROR(+VLOOKUP(G257,'šifarnik Pg-Pa'!O$6:Q$22,2,FALSE),"")</f>
        <v>РАЗВОЈ ТУРИЗМА</v>
      </c>
      <c r="I257" s="146">
        <f>IFERROR(+VLOOKUP($G257,'šifarnik Pg-Pa'!$O$6:$Q$22,3,FALSE),"")</f>
        <v>4</v>
      </c>
      <c r="J257" s="276" t="s">
        <v>526</v>
      </c>
      <c r="K257" s="305" t="str">
        <f>IFERROR(+VLOOKUP(J257,'šifarnik Pg-Pa'!O$28:P$140,2,FALSE),"")</f>
        <v>Управљање развојем туризма</v>
      </c>
      <c r="L257" s="245"/>
      <c r="M257" s="244"/>
      <c r="N257" s="239">
        <v>4</v>
      </c>
      <c r="O257" s="256">
        <v>423</v>
      </c>
      <c r="P257" s="239">
        <v>80000</v>
      </c>
      <c r="Q257" s="239">
        <v>0</v>
      </c>
      <c r="R257" s="76"/>
      <c r="T257" s="76"/>
      <c r="U257" s="76"/>
      <c r="V257" s="197"/>
      <c r="W257" s="197"/>
      <c r="X257" s="197"/>
      <c r="Y257" s="197"/>
      <c r="Z257" s="197"/>
      <c r="AA257" s="197"/>
      <c r="AB257" s="197">
        <f t="shared" si="4"/>
        <v>3</v>
      </c>
    </row>
    <row r="258" spans="1:28" ht="45">
      <c r="A258">
        <f>+IF(P258&gt;0,+MAX(A$8:A257)+1,0)</f>
        <v>250</v>
      </c>
      <c r="B258" s="240">
        <v>5</v>
      </c>
      <c r="C258" s="237" t="s">
        <v>1692</v>
      </c>
      <c r="D258" s="294" t="s">
        <v>1818</v>
      </c>
      <c r="E258" s="237" t="s">
        <v>1834</v>
      </c>
      <c r="F258" s="236">
        <v>911</v>
      </c>
      <c r="G258" s="236" t="s">
        <v>387</v>
      </c>
      <c r="H258" s="306" t="str">
        <f>IFERROR(+VLOOKUP(G258,'šifarnik Pg-Pa'!O$6:Q$22,2,FALSE),"")</f>
        <v>ПРЕДШКОЛСКО ОБРАЗОВАЊЕ И ВАСПИТАЊЕ</v>
      </c>
      <c r="I258" s="146">
        <f>IFERROR(+VLOOKUP($G258,'šifarnik Pg-Pa'!$O$6:$Q$22,3,FALSE),"")</f>
        <v>8</v>
      </c>
      <c r="J258" s="293" t="s">
        <v>531</v>
      </c>
      <c r="K258" s="305" t="str">
        <f>IFERROR(+VLOOKUP(J258,'šifarnik Pg-Pa'!O$28:P$140,2,FALSE),"")</f>
        <v>Функционисање и остваривање предшколског васпитања и образовања</v>
      </c>
      <c r="L258" s="245"/>
      <c r="M258" s="244"/>
      <c r="N258" s="239">
        <v>1</v>
      </c>
      <c r="O258" s="195" t="s">
        <v>1687</v>
      </c>
      <c r="P258" s="251">
        <v>13455164</v>
      </c>
      <c r="Q258" s="239">
        <v>2129690</v>
      </c>
      <c r="R258" s="76"/>
      <c r="T258" s="76"/>
      <c r="U258" s="76"/>
      <c r="V258" s="197"/>
      <c r="W258" s="197"/>
      <c r="X258" s="197"/>
      <c r="Y258" s="197"/>
      <c r="Z258" s="197"/>
      <c r="AA258" s="197"/>
      <c r="AB258" s="197">
        <f t="shared" si="4"/>
        <v>3</v>
      </c>
    </row>
    <row r="259" spans="1:28" ht="45">
      <c r="A259">
        <f>+IF(P259&gt;0,+MAX(A$8:A258)+1,0)</f>
        <v>251</v>
      </c>
      <c r="B259" s="240">
        <v>5</v>
      </c>
      <c r="C259" s="237" t="s">
        <v>1692</v>
      </c>
      <c r="D259" s="294" t="s">
        <v>1818</v>
      </c>
      <c r="E259" s="237" t="s">
        <v>1834</v>
      </c>
      <c r="F259" s="236">
        <v>911</v>
      </c>
      <c r="G259" s="236" t="s">
        <v>387</v>
      </c>
      <c r="H259" s="306" t="str">
        <f>IFERROR(+VLOOKUP(G259,'šifarnik Pg-Pa'!O$6:Q$22,2,FALSE),"")</f>
        <v>ПРЕДШКОЛСКО ОБРАЗОВАЊЕ И ВАСПИТАЊЕ</v>
      </c>
      <c r="I259" s="146">
        <f>IFERROR(+VLOOKUP($G259,'šifarnik Pg-Pa'!$O$6:$Q$22,3,FALSE),"")</f>
        <v>8</v>
      </c>
      <c r="J259" s="293" t="s">
        <v>531</v>
      </c>
      <c r="K259" s="305" t="str">
        <f>IFERROR(+VLOOKUP(J259,'šifarnik Pg-Pa'!O$28:P$140,2,FALSE),"")</f>
        <v>Функционисање и остваривање предшколског васпитања и образовања</v>
      </c>
      <c r="L259" s="245"/>
      <c r="M259" s="244"/>
      <c r="N259" s="239">
        <v>1</v>
      </c>
      <c r="O259" s="195" t="s">
        <v>1819</v>
      </c>
      <c r="P259" s="251">
        <v>2408475</v>
      </c>
      <c r="Q259" s="239">
        <v>365242</v>
      </c>
      <c r="R259" s="76"/>
      <c r="T259" s="76"/>
      <c r="U259" s="76"/>
      <c r="V259" s="197"/>
      <c r="W259" s="197"/>
      <c r="X259" s="197"/>
      <c r="Y259" s="197"/>
      <c r="Z259" s="197"/>
      <c r="AA259" s="197"/>
      <c r="AB259" s="197">
        <f t="shared" si="4"/>
        <v>3</v>
      </c>
    </row>
    <row r="260" spans="1:28" ht="45">
      <c r="A260">
        <f>+IF(P260&gt;0,+MAX(A$8:A259)+1,0)</f>
        <v>252</v>
      </c>
      <c r="B260" s="240">
        <v>5</v>
      </c>
      <c r="C260" s="237" t="s">
        <v>1692</v>
      </c>
      <c r="D260" s="294" t="s">
        <v>1818</v>
      </c>
      <c r="E260" s="237" t="s">
        <v>1834</v>
      </c>
      <c r="F260" s="236">
        <v>911</v>
      </c>
      <c r="G260" s="236" t="s">
        <v>387</v>
      </c>
      <c r="H260" s="306" t="str">
        <f>IFERROR(+VLOOKUP(G260,'šifarnik Pg-Pa'!O$6:Q$22,2,FALSE),"")</f>
        <v>ПРЕДШКОЛСКО ОБРАЗОВАЊЕ И ВАСПИТАЊЕ</v>
      </c>
      <c r="I260" s="146">
        <f>IFERROR(+VLOOKUP($G260,'šifarnik Pg-Pa'!$O$6:$Q$22,3,FALSE),"")</f>
        <v>8</v>
      </c>
      <c r="J260" s="293" t="s">
        <v>531</v>
      </c>
      <c r="K260" s="305" t="str">
        <f>IFERROR(+VLOOKUP(J260,'šifarnik Pg-Pa'!O$28:P$140,2,FALSE),"")</f>
        <v>Функционисање и остваривање предшколског васпитања и образовања</v>
      </c>
      <c r="L260" s="245"/>
      <c r="M260" s="244"/>
      <c r="N260" s="239">
        <v>1</v>
      </c>
      <c r="O260" s="195" t="s">
        <v>1820</v>
      </c>
      <c r="P260" s="261">
        <v>390000</v>
      </c>
      <c r="Q260" s="239">
        <v>0</v>
      </c>
      <c r="R260" s="76"/>
      <c r="T260" s="76"/>
      <c r="U260" s="76"/>
      <c r="V260" s="197"/>
      <c r="W260" s="197"/>
      <c r="X260" s="197"/>
      <c r="Y260" s="197"/>
      <c r="Z260" s="197"/>
      <c r="AA260" s="197"/>
      <c r="AB260" s="197">
        <f t="shared" si="4"/>
        <v>3</v>
      </c>
    </row>
    <row r="261" spans="1:28" ht="45">
      <c r="A261">
        <f>+IF(P261&gt;0,+MAX(A$8:A260)+1,0)</f>
        <v>253</v>
      </c>
      <c r="B261" s="240">
        <v>5</v>
      </c>
      <c r="C261" s="237" t="s">
        <v>1692</v>
      </c>
      <c r="D261" s="294" t="s">
        <v>1818</v>
      </c>
      <c r="E261" s="237" t="s">
        <v>1834</v>
      </c>
      <c r="F261" s="236">
        <v>911</v>
      </c>
      <c r="G261" s="236" t="s">
        <v>387</v>
      </c>
      <c r="H261" s="306" t="str">
        <f>IFERROR(+VLOOKUP(G261,'šifarnik Pg-Pa'!O$6:Q$22,2,FALSE),"")</f>
        <v>ПРЕДШКОЛСКО ОБРАЗОВАЊЕ И ВАСПИТАЊЕ</v>
      </c>
      <c r="I261" s="146">
        <f>IFERROR(+VLOOKUP($G261,'šifarnik Pg-Pa'!$O$6:$Q$22,3,FALSE),"")</f>
        <v>8</v>
      </c>
      <c r="J261" s="293" t="s">
        <v>531</v>
      </c>
      <c r="K261" s="305" t="str">
        <f>IFERROR(+VLOOKUP(J261,'šifarnik Pg-Pa'!O$28:P$140,2,FALSE),"")</f>
        <v>Функционисање и остваривање предшколског васпитања и образовања</v>
      </c>
      <c r="L261" s="245"/>
      <c r="M261" s="244"/>
      <c r="N261" s="239">
        <v>7</v>
      </c>
      <c r="O261" s="195" t="s">
        <v>1820</v>
      </c>
      <c r="P261" s="239">
        <v>100000</v>
      </c>
      <c r="Q261" s="239">
        <v>0</v>
      </c>
      <c r="R261" s="76"/>
      <c r="T261" s="76"/>
      <c r="U261" s="76"/>
      <c r="V261" s="197"/>
      <c r="W261" s="197"/>
      <c r="X261" s="197"/>
      <c r="Y261" s="197"/>
      <c r="Z261" s="197"/>
      <c r="AA261" s="197"/>
      <c r="AB261" s="197">
        <f t="shared" si="4"/>
        <v>3</v>
      </c>
    </row>
    <row r="262" spans="1:28" ht="45">
      <c r="A262">
        <f>+IF(P262&gt;0,+MAX(A$8:A261)+1,0)</f>
        <v>254</v>
      </c>
      <c r="B262" s="240">
        <v>5</v>
      </c>
      <c r="C262" s="237" t="s">
        <v>1692</v>
      </c>
      <c r="D262" s="294" t="s">
        <v>1818</v>
      </c>
      <c r="E262" s="237" t="s">
        <v>1834</v>
      </c>
      <c r="F262" s="236">
        <v>911</v>
      </c>
      <c r="G262" s="236" t="s">
        <v>387</v>
      </c>
      <c r="H262" s="306" t="str">
        <f>IFERROR(+VLOOKUP(G262,'šifarnik Pg-Pa'!O$6:Q$22,2,FALSE),"")</f>
        <v>ПРЕДШКОЛСКО ОБРАЗОВАЊЕ И ВАСПИТАЊЕ</v>
      </c>
      <c r="I262" s="146">
        <f>IFERROR(+VLOOKUP($G262,'šifarnik Pg-Pa'!$O$6:$Q$22,3,FALSE),"")</f>
        <v>8</v>
      </c>
      <c r="J262" s="293" t="s">
        <v>531</v>
      </c>
      <c r="K262" s="305" t="str">
        <f>IFERROR(+VLOOKUP(J262,'šifarnik Pg-Pa'!O$28:P$140,2,FALSE),"")</f>
        <v>Функционисање и остваривање предшколског васпитања и образовања</v>
      </c>
      <c r="L262" s="245"/>
      <c r="M262" s="244"/>
      <c r="N262" s="239">
        <v>1</v>
      </c>
      <c r="O262" s="195" t="s">
        <v>1821</v>
      </c>
      <c r="P262" s="239">
        <v>500000</v>
      </c>
      <c r="Q262" s="239">
        <v>0</v>
      </c>
      <c r="R262" s="76"/>
      <c r="T262" s="76"/>
      <c r="U262" s="76"/>
      <c r="V262" s="197"/>
      <c r="W262" s="197"/>
      <c r="X262" s="197"/>
      <c r="Y262" s="197"/>
      <c r="Z262" s="197"/>
      <c r="AA262" s="197"/>
      <c r="AB262" s="197">
        <f t="shared" si="4"/>
        <v>3</v>
      </c>
    </row>
    <row r="263" spans="1:28" ht="45">
      <c r="A263">
        <f>+IF(P263&gt;0,+MAX(A$8:A262)+1,0)</f>
        <v>255</v>
      </c>
      <c r="B263" s="240">
        <v>5</v>
      </c>
      <c r="C263" s="237" t="s">
        <v>1692</v>
      </c>
      <c r="D263" s="294" t="s">
        <v>1818</v>
      </c>
      <c r="E263" s="237" t="s">
        <v>1834</v>
      </c>
      <c r="F263" s="236">
        <v>911</v>
      </c>
      <c r="G263" s="236" t="s">
        <v>387</v>
      </c>
      <c r="H263" s="306" t="str">
        <f>IFERROR(+VLOOKUP(G263,'šifarnik Pg-Pa'!O$6:Q$22,2,FALSE),"")</f>
        <v>ПРЕДШКОЛСКО ОБРАЗОВАЊЕ И ВАСПИТАЊЕ</v>
      </c>
      <c r="I263" s="146">
        <f>IFERROR(+VLOOKUP($G263,'šifarnik Pg-Pa'!$O$6:$Q$22,3,FALSE),"")</f>
        <v>8</v>
      </c>
      <c r="J263" s="293" t="s">
        <v>531</v>
      </c>
      <c r="K263" s="305" t="str">
        <f>IFERROR(+VLOOKUP(J263,'šifarnik Pg-Pa'!O$28:P$140,2,FALSE),"")</f>
        <v>Функционисање и остваривање предшколског васпитања и образовања</v>
      </c>
      <c r="L263" s="245"/>
      <c r="M263" s="244"/>
      <c r="N263" s="239">
        <v>7</v>
      </c>
      <c r="O263" s="195" t="s">
        <v>1821</v>
      </c>
      <c r="P263" s="239">
        <v>475000</v>
      </c>
      <c r="Q263" s="239">
        <v>0</v>
      </c>
      <c r="R263" s="76"/>
      <c r="T263" s="76"/>
      <c r="U263" s="76"/>
      <c r="V263" s="197"/>
      <c r="W263" s="197"/>
      <c r="X263" s="197"/>
      <c r="Y263" s="197"/>
      <c r="Z263" s="197"/>
      <c r="AA263" s="197"/>
      <c r="AB263" s="197">
        <f t="shared" si="4"/>
        <v>3</v>
      </c>
    </row>
    <row r="264" spans="1:28" ht="45">
      <c r="A264">
        <f>+IF(P264&gt;0,+MAX(A$8:A263)+1,0)</f>
        <v>256</v>
      </c>
      <c r="B264" s="240">
        <v>5</v>
      </c>
      <c r="C264" s="237" t="s">
        <v>1692</v>
      </c>
      <c r="D264" s="294" t="s">
        <v>1818</v>
      </c>
      <c r="E264" s="237" t="s">
        <v>1834</v>
      </c>
      <c r="F264" s="236">
        <v>911</v>
      </c>
      <c r="G264" s="236" t="s">
        <v>387</v>
      </c>
      <c r="H264" s="306" t="str">
        <f>IFERROR(+VLOOKUP(G264,'šifarnik Pg-Pa'!O$6:Q$22,2,FALSE),"")</f>
        <v>ПРЕДШКОЛСКО ОБРАЗОВАЊЕ И ВАСПИТАЊЕ</v>
      </c>
      <c r="I264" s="146">
        <f>IFERROR(+VLOOKUP($G264,'šifarnik Pg-Pa'!$O$6:$Q$22,3,FALSE),"")</f>
        <v>8</v>
      </c>
      <c r="J264" s="293" t="s">
        <v>531</v>
      </c>
      <c r="K264" s="305" t="str">
        <f>IFERROR(+VLOOKUP(J264,'šifarnik Pg-Pa'!O$28:P$140,2,FALSE),"")</f>
        <v>Функционисање и остваривање предшколског васпитања и образовања</v>
      </c>
      <c r="L264" s="245"/>
      <c r="M264" s="244"/>
      <c r="N264" s="239">
        <v>1</v>
      </c>
      <c r="O264" s="195" t="s">
        <v>1822</v>
      </c>
      <c r="P264" s="261">
        <v>150000</v>
      </c>
      <c r="Q264" s="239">
        <v>11472</v>
      </c>
      <c r="R264" s="76"/>
      <c r="T264" s="76"/>
      <c r="U264" s="76"/>
      <c r="V264" s="197"/>
      <c r="W264" s="197"/>
      <c r="X264" s="197"/>
      <c r="Y264" s="197"/>
      <c r="Z264" s="197"/>
      <c r="AA264" s="197"/>
      <c r="AB264" s="197">
        <f t="shared" si="4"/>
        <v>3</v>
      </c>
    </row>
    <row r="265" spans="1:28" ht="45">
      <c r="A265">
        <f>+IF(P265&gt;0,+MAX(A$8:A264)+1,0)</f>
        <v>257</v>
      </c>
      <c r="B265" s="240">
        <v>5</v>
      </c>
      <c r="C265" s="237" t="s">
        <v>1692</v>
      </c>
      <c r="D265" s="294" t="s">
        <v>1818</v>
      </c>
      <c r="E265" s="237" t="s">
        <v>1834</v>
      </c>
      <c r="F265" s="236">
        <v>911</v>
      </c>
      <c r="G265" s="236" t="s">
        <v>387</v>
      </c>
      <c r="H265" s="306" t="str">
        <f>IFERROR(+VLOOKUP(G265,'šifarnik Pg-Pa'!O$6:Q$22,2,FALSE),"")</f>
        <v>ПРЕДШКОЛСКО ОБРАЗОВАЊЕ И ВАСПИТАЊЕ</v>
      </c>
      <c r="I265" s="146">
        <f>IFERROR(+VLOOKUP($G265,'šifarnik Pg-Pa'!$O$6:$Q$22,3,FALSE),"")</f>
        <v>8</v>
      </c>
      <c r="J265" s="293" t="s">
        <v>531</v>
      </c>
      <c r="K265" s="305" t="str">
        <f>IFERROR(+VLOOKUP(J265,'šifarnik Pg-Pa'!O$28:P$140,2,FALSE),"")</f>
        <v>Функционисање и остваривање предшколског васпитања и образовања</v>
      </c>
      <c r="L265" s="245"/>
      <c r="M265" s="244"/>
      <c r="N265" s="239">
        <v>1</v>
      </c>
      <c r="O265" s="195" t="s">
        <v>1823</v>
      </c>
      <c r="P265" s="251">
        <v>460000</v>
      </c>
      <c r="Q265" s="239">
        <v>0</v>
      </c>
      <c r="R265" s="76"/>
      <c r="T265" s="76"/>
      <c r="U265" s="76"/>
      <c r="V265" s="197"/>
      <c r="W265" s="197"/>
      <c r="X265" s="197"/>
      <c r="Y265" s="197"/>
      <c r="Z265" s="197"/>
      <c r="AA265" s="197"/>
      <c r="AB265" s="197">
        <f t="shared" ref="AB265:AB328" si="5">+LEN(O265)</f>
        <v>3</v>
      </c>
    </row>
    <row r="266" spans="1:28" ht="45">
      <c r="A266">
        <f>+IF(P266&gt;0,+MAX(A$8:A265)+1,0)</f>
        <v>258</v>
      </c>
      <c r="B266" s="240">
        <v>5</v>
      </c>
      <c r="C266" s="237" t="s">
        <v>1692</v>
      </c>
      <c r="D266" s="294" t="s">
        <v>1818</v>
      </c>
      <c r="E266" s="237" t="s">
        <v>1834</v>
      </c>
      <c r="F266" s="236">
        <v>911</v>
      </c>
      <c r="G266" s="236" t="s">
        <v>387</v>
      </c>
      <c r="H266" s="306" t="str">
        <f>IFERROR(+VLOOKUP(G266,'šifarnik Pg-Pa'!O$6:Q$22,2,FALSE),"")</f>
        <v>ПРЕДШКОЛСКО ОБРАЗОВАЊЕ И ВАСПИТАЊЕ</v>
      </c>
      <c r="I266" s="146">
        <f>IFERROR(+VLOOKUP($G266,'šifarnik Pg-Pa'!$O$6:$Q$22,3,FALSE),"")</f>
        <v>8</v>
      </c>
      <c r="J266" s="293" t="s">
        <v>531</v>
      </c>
      <c r="K266" s="305" t="str">
        <f>IFERROR(+VLOOKUP(J266,'šifarnik Pg-Pa'!O$28:P$140,2,FALSE),"")</f>
        <v>Функционисање и остваривање предшколског васпитања и образовања</v>
      </c>
      <c r="L266" s="245"/>
      <c r="M266" s="244"/>
      <c r="N266" s="239">
        <v>1</v>
      </c>
      <c r="O266" s="195" t="s">
        <v>1708</v>
      </c>
      <c r="P266" s="261">
        <v>1375000</v>
      </c>
      <c r="Q266" s="239">
        <v>35334</v>
      </c>
      <c r="R266" s="76"/>
      <c r="T266" s="76"/>
      <c r="U266" s="76"/>
      <c r="V266" s="197"/>
      <c r="W266" s="197"/>
      <c r="X266" s="197"/>
      <c r="Y266" s="197"/>
      <c r="Z266" s="197"/>
      <c r="AA266" s="197"/>
      <c r="AB266" s="197">
        <f t="shared" si="5"/>
        <v>3</v>
      </c>
    </row>
    <row r="267" spans="1:28" ht="45">
      <c r="A267">
        <f>+IF(P267&gt;0,+MAX(A$8:A266)+1,0)</f>
        <v>259</v>
      </c>
      <c r="B267" s="240">
        <v>5</v>
      </c>
      <c r="C267" s="237" t="s">
        <v>1692</v>
      </c>
      <c r="D267" s="294" t="s">
        <v>1818</v>
      </c>
      <c r="E267" s="237" t="s">
        <v>1834</v>
      </c>
      <c r="F267" s="236">
        <v>911</v>
      </c>
      <c r="G267" s="236" t="s">
        <v>387</v>
      </c>
      <c r="H267" s="306" t="str">
        <f>IFERROR(+VLOOKUP(G267,'šifarnik Pg-Pa'!O$6:Q$22,2,FALSE),"")</f>
        <v>ПРЕДШКОЛСКО ОБРАЗОВАЊЕ И ВАСПИТАЊЕ</v>
      </c>
      <c r="I267" s="146">
        <f>IFERROR(+VLOOKUP($G267,'šifarnik Pg-Pa'!$O$6:$Q$22,3,FALSE),"")</f>
        <v>8</v>
      </c>
      <c r="J267" s="293" t="s">
        <v>531</v>
      </c>
      <c r="K267" s="305" t="str">
        <f>IFERROR(+VLOOKUP(J267,'šifarnik Pg-Pa'!O$28:P$140,2,FALSE),"")</f>
        <v>Функционисање и остваривање предшколског васпитања и образовања</v>
      </c>
      <c r="L267" s="245"/>
      <c r="M267" s="244"/>
      <c r="N267" s="239">
        <v>7</v>
      </c>
      <c r="O267" s="195" t="s">
        <v>1708</v>
      </c>
      <c r="P267" s="239">
        <v>415000</v>
      </c>
      <c r="Q267" s="239">
        <v>8117</v>
      </c>
      <c r="R267" s="76"/>
      <c r="T267" s="76"/>
      <c r="U267" s="76"/>
      <c r="V267" s="197"/>
      <c r="W267" s="197"/>
      <c r="X267" s="197"/>
      <c r="Y267" s="197"/>
      <c r="Z267" s="197"/>
      <c r="AA267" s="197"/>
      <c r="AB267" s="197">
        <f t="shared" si="5"/>
        <v>3</v>
      </c>
    </row>
    <row r="268" spans="1:28" ht="45">
      <c r="A268">
        <f>+IF(P268&gt;0,+MAX(A$8:A267)+1,0)</f>
        <v>260</v>
      </c>
      <c r="B268" s="240">
        <v>5</v>
      </c>
      <c r="C268" s="237" t="s">
        <v>1692</v>
      </c>
      <c r="D268" s="294" t="s">
        <v>1818</v>
      </c>
      <c r="E268" s="237" t="s">
        <v>1834</v>
      </c>
      <c r="F268" s="236">
        <v>911</v>
      </c>
      <c r="G268" s="236" t="s">
        <v>387</v>
      </c>
      <c r="H268" s="306" t="str">
        <f>IFERROR(+VLOOKUP(G268,'šifarnik Pg-Pa'!O$6:Q$22,2,FALSE),"")</f>
        <v>ПРЕДШКОЛСКО ОБРАЗОВАЊЕ И ВАСПИТАЊЕ</v>
      </c>
      <c r="I268" s="146">
        <f>IFERROR(+VLOOKUP($G268,'šifarnik Pg-Pa'!$O$6:$Q$22,3,FALSE),"")</f>
        <v>8</v>
      </c>
      <c r="J268" s="293" t="s">
        <v>531</v>
      </c>
      <c r="K268" s="305" t="str">
        <f>IFERROR(+VLOOKUP(J268,'šifarnik Pg-Pa'!O$28:P$140,2,FALSE),"")</f>
        <v>Функционисање и остваривање предшколског васпитања и образовања</v>
      </c>
      <c r="L268" s="245"/>
      <c r="M268" s="244"/>
      <c r="N268" s="239">
        <v>1</v>
      </c>
      <c r="O268" s="195" t="s">
        <v>1824</v>
      </c>
      <c r="P268" s="239">
        <v>170000</v>
      </c>
      <c r="Q268" s="239">
        <v>0</v>
      </c>
      <c r="R268" s="76"/>
      <c r="T268" s="76"/>
      <c r="U268" s="76"/>
      <c r="V268" s="197"/>
      <c r="W268" s="197"/>
      <c r="X268" s="197"/>
      <c r="Y268" s="197"/>
      <c r="Z268" s="197"/>
      <c r="AA268" s="197"/>
      <c r="AB268" s="197">
        <f t="shared" si="5"/>
        <v>3</v>
      </c>
    </row>
    <row r="269" spans="1:28" ht="45">
      <c r="A269">
        <f>+IF(P269&gt;0,+MAX(A$8:A268)+1,0)</f>
        <v>261</v>
      </c>
      <c r="B269" s="240">
        <v>5</v>
      </c>
      <c r="C269" s="237" t="s">
        <v>1692</v>
      </c>
      <c r="D269" s="294" t="s">
        <v>1818</v>
      </c>
      <c r="E269" s="237" t="s">
        <v>1834</v>
      </c>
      <c r="F269" s="236">
        <v>911</v>
      </c>
      <c r="G269" s="236" t="s">
        <v>387</v>
      </c>
      <c r="H269" s="306" t="str">
        <f>IFERROR(+VLOOKUP(G269,'šifarnik Pg-Pa'!O$6:Q$22,2,FALSE),"")</f>
        <v>ПРЕДШКОЛСКО ОБРАЗОВАЊЕ И ВАСПИТАЊЕ</v>
      </c>
      <c r="I269" s="146">
        <f>IFERROR(+VLOOKUP($G269,'šifarnik Pg-Pa'!$O$6:$Q$22,3,FALSE),"")</f>
        <v>8</v>
      </c>
      <c r="J269" s="293" t="s">
        <v>531</v>
      </c>
      <c r="K269" s="305" t="str">
        <f>IFERROR(+VLOOKUP(J269,'šifarnik Pg-Pa'!O$28:P$140,2,FALSE),"")</f>
        <v>Функционисање и остваривање предшколског васпитања и образовања</v>
      </c>
      <c r="L269" s="245"/>
      <c r="M269" s="244"/>
      <c r="N269" s="239">
        <v>7</v>
      </c>
      <c r="O269" s="195" t="s">
        <v>1824</v>
      </c>
      <c r="P269" s="239">
        <v>100000</v>
      </c>
      <c r="Q269" s="239">
        <v>0</v>
      </c>
      <c r="R269" s="76"/>
      <c r="T269" s="76"/>
      <c r="U269" s="76"/>
      <c r="V269" s="197"/>
      <c r="W269" s="197"/>
      <c r="X269" s="197"/>
      <c r="Y269" s="197"/>
      <c r="Z269" s="197"/>
      <c r="AA269" s="197"/>
      <c r="AB269" s="197">
        <f t="shared" si="5"/>
        <v>3</v>
      </c>
    </row>
    <row r="270" spans="1:28" ht="45">
      <c r="A270">
        <f>+IF(P270&gt;0,+MAX(A$8:A269)+1,0)</f>
        <v>262</v>
      </c>
      <c r="B270" s="240">
        <v>5</v>
      </c>
      <c r="C270" s="237" t="s">
        <v>1692</v>
      </c>
      <c r="D270" s="294" t="s">
        <v>1818</v>
      </c>
      <c r="E270" s="237" t="s">
        <v>1834</v>
      </c>
      <c r="F270" s="236">
        <v>911</v>
      </c>
      <c r="G270" s="236" t="s">
        <v>387</v>
      </c>
      <c r="H270" s="306" t="str">
        <f>IFERROR(+VLOOKUP(G270,'šifarnik Pg-Pa'!O$6:Q$22,2,FALSE),"")</f>
        <v>ПРЕДШКОЛСКО ОБРАЗОВАЊЕ И ВАСПИТАЊЕ</v>
      </c>
      <c r="I270" s="146">
        <f>IFERROR(+VLOOKUP($G270,'šifarnik Pg-Pa'!$O$6:$Q$22,3,FALSE),"")</f>
        <v>8</v>
      </c>
      <c r="J270" s="293" t="s">
        <v>531</v>
      </c>
      <c r="K270" s="305" t="str">
        <f>IFERROR(+VLOOKUP(J270,'šifarnik Pg-Pa'!O$28:P$140,2,FALSE),"")</f>
        <v>Функционисање и остваривање предшколског васпитања и образовања</v>
      </c>
      <c r="L270" s="245"/>
      <c r="M270" s="244"/>
      <c r="N270" s="239">
        <v>1</v>
      </c>
      <c r="O270" s="195" t="s">
        <v>1709</v>
      </c>
      <c r="P270" s="261">
        <v>2851000</v>
      </c>
      <c r="Q270" s="239">
        <v>350126</v>
      </c>
      <c r="R270" s="76"/>
      <c r="T270" s="76"/>
      <c r="U270" s="76"/>
      <c r="V270" s="197"/>
      <c r="W270" s="197"/>
      <c r="X270" s="197"/>
      <c r="Y270" s="197"/>
      <c r="Z270" s="197"/>
      <c r="AA270" s="197"/>
      <c r="AB270" s="197">
        <f t="shared" si="5"/>
        <v>3</v>
      </c>
    </row>
    <row r="271" spans="1:28" ht="45">
      <c r="A271">
        <f>+IF(P271&gt;0,+MAX(A$8:A270)+1,0)</f>
        <v>263</v>
      </c>
      <c r="B271" s="240">
        <v>5</v>
      </c>
      <c r="C271" s="237" t="s">
        <v>1692</v>
      </c>
      <c r="D271" s="294" t="s">
        <v>1818</v>
      </c>
      <c r="E271" s="237" t="s">
        <v>1834</v>
      </c>
      <c r="F271" s="236">
        <v>911</v>
      </c>
      <c r="G271" s="236" t="s">
        <v>387</v>
      </c>
      <c r="H271" s="306" t="str">
        <f>IFERROR(+VLOOKUP(G271,'šifarnik Pg-Pa'!O$6:Q$22,2,FALSE),"")</f>
        <v>ПРЕДШКОЛСКО ОБРАЗОВАЊЕ И ВАСПИТАЊЕ</v>
      </c>
      <c r="I271" s="146">
        <f>IFERROR(+VLOOKUP($G271,'šifarnik Pg-Pa'!$O$6:$Q$22,3,FALSE),"")</f>
        <v>8</v>
      </c>
      <c r="J271" s="293" t="s">
        <v>531</v>
      </c>
      <c r="K271" s="305" t="str">
        <f>IFERROR(+VLOOKUP(J271,'šifarnik Pg-Pa'!O$28:P$140,2,FALSE),"")</f>
        <v>Функционисање и остваривање предшколског васпитања и образовања</v>
      </c>
      <c r="L271" s="245"/>
      <c r="M271" s="244"/>
      <c r="N271" s="239">
        <v>7</v>
      </c>
      <c r="O271" s="195" t="s">
        <v>1709</v>
      </c>
      <c r="P271" s="239">
        <v>203000</v>
      </c>
      <c r="Q271" s="239">
        <v>0</v>
      </c>
      <c r="R271" s="76"/>
      <c r="T271" s="76"/>
      <c r="U271" s="76"/>
      <c r="V271" s="197"/>
      <c r="W271" s="197"/>
      <c r="X271" s="197"/>
      <c r="Y271" s="197"/>
      <c r="Z271" s="197"/>
      <c r="AA271" s="197"/>
      <c r="AB271" s="197">
        <f t="shared" si="5"/>
        <v>3</v>
      </c>
    </row>
    <row r="272" spans="1:28" ht="45">
      <c r="A272">
        <f>+IF(P272&gt;0,+MAX(A$8:A271)+1,0)</f>
        <v>264</v>
      </c>
      <c r="B272" s="240">
        <v>5</v>
      </c>
      <c r="C272" s="237" t="s">
        <v>1692</v>
      </c>
      <c r="D272" s="294" t="s">
        <v>1818</v>
      </c>
      <c r="E272" s="237" t="s">
        <v>1834</v>
      </c>
      <c r="F272" s="236">
        <v>911</v>
      </c>
      <c r="G272" s="236" t="s">
        <v>387</v>
      </c>
      <c r="H272" s="306" t="str">
        <f>IFERROR(+VLOOKUP(G272,'šifarnik Pg-Pa'!O$6:Q$22,2,FALSE),"")</f>
        <v>ПРЕДШКОЛСКО ОБРАЗОВАЊЕ И ВАСПИТАЊЕ</v>
      </c>
      <c r="I272" s="146">
        <f>IFERROR(+VLOOKUP($G272,'šifarnik Pg-Pa'!$O$6:$Q$22,3,FALSE),"")</f>
        <v>8</v>
      </c>
      <c r="J272" s="293" t="s">
        <v>531</v>
      </c>
      <c r="K272" s="305" t="str">
        <f>IFERROR(+VLOOKUP(J272,'šifarnik Pg-Pa'!O$28:P$140,2,FALSE),"")</f>
        <v>Функционисање и остваривање предшколског васпитања и образовања</v>
      </c>
      <c r="L272" s="245"/>
      <c r="M272" s="244"/>
      <c r="N272" s="239">
        <v>1</v>
      </c>
      <c r="O272" s="195" t="s">
        <v>1691</v>
      </c>
      <c r="P272" s="261">
        <v>371000</v>
      </c>
      <c r="Q272" s="239">
        <v>22800</v>
      </c>
      <c r="R272" s="76"/>
      <c r="T272" s="76"/>
      <c r="U272" s="76"/>
      <c r="V272" s="197"/>
      <c r="W272" s="197"/>
      <c r="X272" s="197"/>
      <c r="Y272" s="197"/>
      <c r="Z272" s="197"/>
      <c r="AA272" s="197"/>
      <c r="AB272" s="197">
        <f t="shared" si="5"/>
        <v>3</v>
      </c>
    </row>
    <row r="273" spans="1:28" ht="45">
      <c r="A273">
        <f>+IF(P273&gt;0,+MAX(A$8:A272)+1,0)</f>
        <v>265</v>
      </c>
      <c r="B273" s="240">
        <v>5</v>
      </c>
      <c r="C273" s="237" t="s">
        <v>1692</v>
      </c>
      <c r="D273" s="294" t="s">
        <v>1818</v>
      </c>
      <c r="E273" s="237" t="s">
        <v>1834</v>
      </c>
      <c r="F273" s="236">
        <v>911</v>
      </c>
      <c r="G273" s="236" t="s">
        <v>387</v>
      </c>
      <c r="H273" s="306" t="str">
        <f>IFERROR(+VLOOKUP(G273,'šifarnik Pg-Pa'!O$6:Q$22,2,FALSE),"")</f>
        <v>ПРЕДШКОЛСКО ОБРАЗОВАЊЕ И ВАСПИТАЊЕ</v>
      </c>
      <c r="I273" s="146">
        <f>IFERROR(+VLOOKUP($G273,'šifarnik Pg-Pa'!$O$6:$Q$22,3,FALSE),"")</f>
        <v>8</v>
      </c>
      <c r="J273" s="293" t="s">
        <v>531</v>
      </c>
      <c r="K273" s="305" t="str">
        <f>IFERROR(+VLOOKUP(J273,'šifarnik Pg-Pa'!O$28:P$140,2,FALSE),"")</f>
        <v>Функционисање и остваривање предшколског васпитања и образовања</v>
      </c>
      <c r="L273" s="245"/>
      <c r="M273" s="244"/>
      <c r="N273" s="239">
        <v>7</v>
      </c>
      <c r="O273" s="195" t="s">
        <v>1691</v>
      </c>
      <c r="P273" s="239">
        <v>115000</v>
      </c>
      <c r="Q273" s="239">
        <v>3813</v>
      </c>
      <c r="R273" s="76"/>
      <c r="T273" s="76"/>
      <c r="U273" s="76"/>
      <c r="V273" s="197"/>
      <c r="W273" s="197"/>
      <c r="X273" s="197"/>
      <c r="Y273" s="197"/>
      <c r="Z273" s="197"/>
      <c r="AA273" s="197"/>
      <c r="AB273" s="197">
        <f t="shared" si="5"/>
        <v>3</v>
      </c>
    </row>
    <row r="274" spans="1:28" ht="45">
      <c r="A274">
        <f>+IF(P274&gt;0,+MAX(A$8:A273)+1,0)</f>
        <v>266</v>
      </c>
      <c r="B274" s="240">
        <v>5</v>
      </c>
      <c r="C274" s="237" t="s">
        <v>1692</v>
      </c>
      <c r="D274" s="294" t="s">
        <v>1818</v>
      </c>
      <c r="E274" s="237" t="s">
        <v>1834</v>
      </c>
      <c r="F274" s="236">
        <v>911</v>
      </c>
      <c r="G274" s="236" t="s">
        <v>387</v>
      </c>
      <c r="H274" s="306" t="str">
        <f>IFERROR(+VLOOKUP(G274,'šifarnik Pg-Pa'!O$6:Q$22,2,FALSE),"")</f>
        <v>ПРЕДШКОЛСКО ОБРАЗОВАЊЕ И ВАСПИТАЊЕ</v>
      </c>
      <c r="I274" s="146">
        <f>IFERROR(+VLOOKUP($G274,'šifarnik Pg-Pa'!$O$6:$Q$22,3,FALSE),"")</f>
        <v>8</v>
      </c>
      <c r="J274" s="293" t="s">
        <v>531</v>
      </c>
      <c r="K274" s="305" t="str">
        <f>IFERROR(+VLOOKUP(J274,'šifarnik Pg-Pa'!O$28:P$140,2,FALSE),"")</f>
        <v>Функционисање и остваривање предшколског васпитања и образовања</v>
      </c>
      <c r="L274" s="245"/>
      <c r="M274" s="244"/>
      <c r="N274" s="239">
        <v>1</v>
      </c>
      <c r="O274" s="195" t="s">
        <v>1800</v>
      </c>
      <c r="P274" s="261">
        <v>194000</v>
      </c>
      <c r="Q274" s="239">
        <v>8120</v>
      </c>
      <c r="R274" s="76"/>
      <c r="T274" s="76"/>
      <c r="U274" s="76"/>
      <c r="V274" s="197"/>
      <c r="W274" s="197"/>
      <c r="X274" s="197"/>
      <c r="Y274" s="197"/>
      <c r="Z274" s="197"/>
      <c r="AA274" s="197"/>
      <c r="AB274" s="197">
        <f t="shared" si="5"/>
        <v>3</v>
      </c>
    </row>
    <row r="275" spans="1:28" ht="45">
      <c r="A275">
        <f>+IF(P275&gt;0,+MAX(A$8:A274)+1,0)</f>
        <v>267</v>
      </c>
      <c r="B275" s="240">
        <v>5</v>
      </c>
      <c r="C275" s="237" t="s">
        <v>1692</v>
      </c>
      <c r="D275" s="294" t="s">
        <v>1818</v>
      </c>
      <c r="E275" s="237" t="s">
        <v>1834</v>
      </c>
      <c r="F275" s="236">
        <v>911</v>
      </c>
      <c r="G275" s="236" t="s">
        <v>387</v>
      </c>
      <c r="H275" s="306" t="str">
        <f>IFERROR(+VLOOKUP(G275,'šifarnik Pg-Pa'!O$6:Q$22,2,FALSE),"")</f>
        <v>ПРЕДШКОЛСКО ОБРАЗОВАЊЕ И ВАСПИТАЊЕ</v>
      </c>
      <c r="I275" s="146">
        <f>IFERROR(+VLOOKUP($G275,'šifarnik Pg-Pa'!$O$6:$Q$22,3,FALSE),"")</f>
        <v>8</v>
      </c>
      <c r="J275" s="293" t="s">
        <v>531</v>
      </c>
      <c r="K275" s="305" t="str">
        <f>IFERROR(+VLOOKUP(J275,'šifarnik Pg-Pa'!O$28:P$140,2,FALSE),"")</f>
        <v>Функционисање и остваривање предшколског васпитања и образовања</v>
      </c>
      <c r="L275" s="245"/>
      <c r="M275" s="244"/>
      <c r="N275" s="239">
        <v>7</v>
      </c>
      <c r="O275" s="195" t="s">
        <v>1800</v>
      </c>
      <c r="P275" s="239">
        <v>112000</v>
      </c>
      <c r="Q275" s="239">
        <v>0</v>
      </c>
      <c r="R275" s="76"/>
      <c r="T275" s="76"/>
      <c r="U275" s="76"/>
      <c r="V275" s="197"/>
      <c r="W275" s="197"/>
      <c r="X275" s="197"/>
      <c r="Y275" s="197"/>
      <c r="Z275" s="197"/>
      <c r="AA275" s="197"/>
      <c r="AB275" s="197">
        <f t="shared" si="5"/>
        <v>3</v>
      </c>
    </row>
    <row r="276" spans="1:28" ht="45">
      <c r="A276">
        <f>+IF(P276&gt;0,+MAX(A$8:A275)+1,0)</f>
        <v>268</v>
      </c>
      <c r="B276" s="240">
        <v>5</v>
      </c>
      <c r="C276" s="237" t="s">
        <v>1692</v>
      </c>
      <c r="D276" s="294" t="s">
        <v>1818</v>
      </c>
      <c r="E276" s="237" t="s">
        <v>1834</v>
      </c>
      <c r="F276" s="236">
        <v>911</v>
      </c>
      <c r="G276" s="236" t="s">
        <v>387</v>
      </c>
      <c r="H276" s="306" t="str">
        <f>IFERROR(+VLOOKUP(G276,'šifarnik Pg-Pa'!O$6:Q$22,2,FALSE),"")</f>
        <v>ПРЕДШКОЛСКО ОБРАЗОВАЊЕ И ВАСПИТАЊЕ</v>
      </c>
      <c r="I276" s="146">
        <f>IFERROR(+VLOOKUP($G276,'šifarnik Pg-Pa'!$O$6:$Q$22,3,FALSE),"")</f>
        <v>8</v>
      </c>
      <c r="J276" s="293" t="s">
        <v>531</v>
      </c>
      <c r="K276" s="305" t="str">
        <f>IFERROR(+VLOOKUP(J276,'šifarnik Pg-Pa'!O$28:P$140,2,FALSE),"")</f>
        <v>Функционисање и остваривање предшколског васпитања и образовања</v>
      </c>
      <c r="L276" s="245"/>
      <c r="M276" s="244"/>
      <c r="N276" s="239">
        <v>1</v>
      </c>
      <c r="O276" s="195" t="s">
        <v>1786</v>
      </c>
      <c r="P276" s="261">
        <v>1910000</v>
      </c>
      <c r="Q276" s="239">
        <v>86732</v>
      </c>
      <c r="R276" s="76"/>
      <c r="T276" s="76"/>
      <c r="U276" s="76"/>
      <c r="V276" s="197"/>
      <c r="W276" s="197"/>
      <c r="X276" s="197"/>
      <c r="Y276" s="197"/>
      <c r="Z276" s="197"/>
      <c r="AA276" s="197"/>
      <c r="AB276" s="197">
        <f t="shared" si="5"/>
        <v>3</v>
      </c>
    </row>
    <row r="277" spans="1:28" ht="45">
      <c r="A277">
        <f>+IF(P277&gt;0,+MAX(A$8:A276)+1,0)</f>
        <v>269</v>
      </c>
      <c r="B277" s="240">
        <v>5</v>
      </c>
      <c r="C277" s="237" t="s">
        <v>1692</v>
      </c>
      <c r="D277" s="294" t="s">
        <v>1818</v>
      </c>
      <c r="E277" s="237" t="s">
        <v>1834</v>
      </c>
      <c r="F277" s="236">
        <v>911</v>
      </c>
      <c r="G277" s="236" t="s">
        <v>387</v>
      </c>
      <c r="H277" s="306" t="str">
        <f>IFERROR(+VLOOKUP(G277,'šifarnik Pg-Pa'!O$6:Q$22,2,FALSE),"")</f>
        <v>ПРЕДШКОЛСКО ОБРАЗОВАЊЕ И ВАСПИТАЊЕ</v>
      </c>
      <c r="I277" s="146">
        <f>IFERROR(+VLOOKUP($G277,'šifarnik Pg-Pa'!$O$6:$Q$22,3,FALSE),"")</f>
        <v>8</v>
      </c>
      <c r="J277" s="293" t="s">
        <v>531</v>
      </c>
      <c r="K277" s="305" t="str">
        <f>IFERROR(+VLOOKUP(J277,'šifarnik Pg-Pa'!O$28:P$140,2,FALSE),"")</f>
        <v>Функционисање и остваривање предшколског васпитања и образовања</v>
      </c>
      <c r="L277" s="245"/>
      <c r="M277" s="244"/>
      <c r="N277" s="239">
        <v>7</v>
      </c>
      <c r="O277" s="195" t="s">
        <v>1786</v>
      </c>
      <c r="P277" s="239">
        <v>1342000</v>
      </c>
      <c r="Q277" s="239">
        <v>46276</v>
      </c>
      <c r="R277" s="76"/>
      <c r="T277" s="76"/>
      <c r="U277" s="76"/>
      <c r="V277" s="197"/>
      <c r="W277" s="197"/>
      <c r="X277" s="197"/>
      <c r="Y277" s="197"/>
      <c r="Z277" s="197"/>
      <c r="AA277" s="197"/>
      <c r="AB277" s="197">
        <f t="shared" si="5"/>
        <v>3</v>
      </c>
    </row>
    <row r="278" spans="1:28" ht="45">
      <c r="A278">
        <f>+IF(P278&gt;0,+MAX(A$8:A277)+1,0)</f>
        <v>270</v>
      </c>
      <c r="B278" s="240">
        <v>5</v>
      </c>
      <c r="C278" s="237" t="s">
        <v>1692</v>
      </c>
      <c r="D278" s="294" t="s">
        <v>1818</v>
      </c>
      <c r="E278" s="237" t="s">
        <v>1834</v>
      </c>
      <c r="F278" s="236">
        <v>911</v>
      </c>
      <c r="G278" s="236" t="s">
        <v>387</v>
      </c>
      <c r="H278" s="306" t="str">
        <f>IFERROR(+VLOOKUP(G278,'šifarnik Pg-Pa'!O$6:Q$22,2,FALSE),"")</f>
        <v>ПРЕДШКОЛСКО ОБРАЗОВАЊЕ И ВАСПИТАЊЕ</v>
      </c>
      <c r="I278" s="146">
        <f>IFERROR(+VLOOKUP($G278,'šifarnik Pg-Pa'!$O$6:$Q$22,3,FALSE),"")</f>
        <v>8</v>
      </c>
      <c r="J278" s="293" t="s">
        <v>531</v>
      </c>
      <c r="K278" s="305" t="str">
        <f>IFERROR(+VLOOKUP(J278,'šifarnik Pg-Pa'!O$28:P$140,2,FALSE),"")</f>
        <v>Функционисање и остваривање предшколског васпитања и образовања</v>
      </c>
      <c r="L278" s="245"/>
      <c r="M278" s="244"/>
      <c r="N278" s="239">
        <v>1</v>
      </c>
      <c r="O278" s="195" t="s">
        <v>1825</v>
      </c>
      <c r="P278" s="261">
        <v>500000</v>
      </c>
      <c r="Q278" s="239">
        <v>56331</v>
      </c>
      <c r="R278" s="76"/>
      <c r="T278" s="76"/>
      <c r="U278" s="76"/>
      <c r="V278" s="197"/>
      <c r="W278" s="197"/>
      <c r="X278" s="197"/>
      <c r="Y278" s="197"/>
      <c r="Z278" s="197"/>
      <c r="AA278" s="197"/>
      <c r="AB278" s="197">
        <f t="shared" si="5"/>
        <v>3</v>
      </c>
    </row>
    <row r="279" spans="1:28" ht="45">
      <c r="A279">
        <f>+IF(P279&gt;0,+MAX(A$8:A278)+1,0)</f>
        <v>271</v>
      </c>
      <c r="B279" s="240">
        <v>5</v>
      </c>
      <c r="C279" s="237" t="s">
        <v>1692</v>
      </c>
      <c r="D279" s="294" t="s">
        <v>1818</v>
      </c>
      <c r="E279" s="237" t="s">
        <v>1834</v>
      </c>
      <c r="F279" s="236">
        <v>911</v>
      </c>
      <c r="G279" s="236" t="s">
        <v>387</v>
      </c>
      <c r="H279" s="306" t="str">
        <f>IFERROR(+VLOOKUP(G279,'šifarnik Pg-Pa'!O$6:Q$22,2,FALSE),"")</f>
        <v>ПРЕДШКОЛСКО ОБРАЗОВАЊЕ И ВАСПИТАЊЕ</v>
      </c>
      <c r="I279" s="146">
        <f>IFERROR(+VLOOKUP($G279,'šifarnik Pg-Pa'!$O$6:$Q$22,3,FALSE),"")</f>
        <v>8</v>
      </c>
      <c r="J279" s="293" t="s">
        <v>531</v>
      </c>
      <c r="K279" s="305" t="str">
        <f>IFERROR(+VLOOKUP(J279,'šifarnik Pg-Pa'!O$28:P$140,2,FALSE),"")</f>
        <v>Функционисање и остваривање предшколског васпитања и образовања</v>
      </c>
      <c r="L279" s="245"/>
      <c r="M279" s="244"/>
      <c r="N279" s="239">
        <v>1</v>
      </c>
      <c r="O279" s="195" t="s">
        <v>1826</v>
      </c>
      <c r="P279" s="261">
        <v>18000</v>
      </c>
      <c r="Q279" s="239">
        <v>0</v>
      </c>
      <c r="R279" s="76"/>
      <c r="T279" s="76"/>
      <c r="U279" s="76"/>
      <c r="V279" s="197"/>
      <c r="W279" s="197"/>
      <c r="X279" s="197"/>
      <c r="Y279" s="197"/>
      <c r="Z279" s="197"/>
      <c r="AA279" s="197"/>
      <c r="AB279" s="197">
        <f t="shared" si="5"/>
        <v>3</v>
      </c>
    </row>
    <row r="280" spans="1:28" ht="45">
      <c r="A280">
        <f>+IF(P280&gt;0,+MAX(A$8:A279)+1,0)</f>
        <v>272</v>
      </c>
      <c r="B280" s="240">
        <v>5</v>
      </c>
      <c r="C280" s="237" t="s">
        <v>1692</v>
      </c>
      <c r="D280" s="294" t="s">
        <v>1818</v>
      </c>
      <c r="E280" s="237" t="s">
        <v>1834</v>
      </c>
      <c r="F280" s="236">
        <v>911</v>
      </c>
      <c r="G280" s="236" t="s">
        <v>387</v>
      </c>
      <c r="H280" s="306" t="str">
        <f>IFERROR(+VLOOKUP(G280,'šifarnik Pg-Pa'!O$6:Q$22,2,FALSE),"")</f>
        <v>ПРЕДШКОЛСКО ОБРАЗОВАЊЕ И ВАСПИТАЊЕ</v>
      </c>
      <c r="I280" s="146">
        <f>IFERROR(+VLOOKUP($G280,'šifarnik Pg-Pa'!$O$6:$Q$22,3,FALSE),"")</f>
        <v>8</v>
      </c>
      <c r="J280" s="293" t="s">
        <v>531</v>
      </c>
      <c r="K280" s="305" t="str">
        <f>IFERROR(+VLOOKUP(J280,'šifarnik Pg-Pa'!O$28:P$140,2,FALSE),"")</f>
        <v>Функционисање и остваривање предшколског васпитања и образовања</v>
      </c>
      <c r="L280" s="245"/>
      <c r="M280" s="244"/>
      <c r="N280" s="239">
        <v>7</v>
      </c>
      <c r="O280" s="195" t="s">
        <v>1826</v>
      </c>
      <c r="P280" s="239">
        <v>27000</v>
      </c>
      <c r="Q280" s="239">
        <v>0</v>
      </c>
      <c r="R280" s="76"/>
      <c r="T280" s="76"/>
      <c r="U280" s="76"/>
      <c r="V280" s="197"/>
      <c r="W280" s="197"/>
      <c r="X280" s="197"/>
      <c r="Y280" s="197"/>
      <c r="Z280" s="197"/>
      <c r="AA280" s="197"/>
      <c r="AB280" s="197">
        <f t="shared" si="5"/>
        <v>3</v>
      </c>
    </row>
    <row r="281" spans="1:28" ht="45">
      <c r="A281">
        <f>+IF(P281&gt;0,+MAX(A$8:A280)+1,0)</f>
        <v>273</v>
      </c>
      <c r="B281" s="240">
        <v>5</v>
      </c>
      <c r="C281" s="237" t="s">
        <v>1692</v>
      </c>
      <c r="D281" s="294" t="s">
        <v>1818</v>
      </c>
      <c r="E281" s="237" t="s">
        <v>1834</v>
      </c>
      <c r="F281" s="236">
        <v>911</v>
      </c>
      <c r="G281" s="236" t="s">
        <v>387</v>
      </c>
      <c r="H281" s="306" t="str">
        <f>IFERROR(+VLOOKUP(G281,'šifarnik Pg-Pa'!O$6:Q$22,2,FALSE),"")</f>
        <v>ПРЕДШКОЛСКО ОБРАЗОВАЊЕ И ВАСПИТАЊЕ</v>
      </c>
      <c r="I281" s="146">
        <f>IFERROR(+VLOOKUP($G281,'šifarnik Pg-Pa'!$O$6:$Q$22,3,FALSE),"")</f>
        <v>8</v>
      </c>
      <c r="J281" s="293" t="s">
        <v>531</v>
      </c>
      <c r="K281" s="305" t="str">
        <f>IFERROR(+VLOOKUP(J281,'šifarnik Pg-Pa'!O$28:P$140,2,FALSE),"")</f>
        <v>Функционисање и остваривање предшколског васпитања и образовања</v>
      </c>
      <c r="L281" s="245"/>
      <c r="M281" s="244"/>
      <c r="N281" s="239">
        <v>1</v>
      </c>
      <c r="O281" s="195" t="s">
        <v>1704</v>
      </c>
      <c r="P281" s="251">
        <v>500000</v>
      </c>
      <c r="Q281" s="239">
        <v>0</v>
      </c>
      <c r="R281" s="76"/>
      <c r="T281" s="76"/>
      <c r="U281" s="76"/>
      <c r="V281" s="197"/>
      <c r="W281" s="197"/>
      <c r="X281" s="197"/>
      <c r="Y281" s="197"/>
      <c r="Z281" s="197"/>
      <c r="AA281" s="197"/>
      <c r="AB281" s="197">
        <f t="shared" si="5"/>
        <v>3</v>
      </c>
    </row>
    <row r="282" spans="1:28" ht="45">
      <c r="A282">
        <f>+IF(P282&gt;0,+MAX(A$8:A281)+1,0)</f>
        <v>274</v>
      </c>
      <c r="B282" s="240">
        <v>5</v>
      </c>
      <c r="C282" s="237" t="s">
        <v>1692</v>
      </c>
      <c r="D282" s="294" t="s">
        <v>1818</v>
      </c>
      <c r="E282" s="237" t="s">
        <v>1834</v>
      </c>
      <c r="F282" s="236">
        <v>911</v>
      </c>
      <c r="G282" s="236" t="s">
        <v>387</v>
      </c>
      <c r="H282" s="306" t="str">
        <f>IFERROR(+VLOOKUP(G282,'šifarnik Pg-Pa'!O$6:Q$22,2,FALSE),"")</f>
        <v>ПРЕДШКОЛСКО ОБРАЗОВАЊЕ И ВАСПИТАЊЕ</v>
      </c>
      <c r="I282" s="146">
        <f>IFERROR(+VLOOKUP($G282,'šifarnik Pg-Pa'!$O$6:$Q$22,3,FALSE),"")</f>
        <v>8</v>
      </c>
      <c r="J282" s="293" t="s">
        <v>531</v>
      </c>
      <c r="K282" s="305" t="str">
        <f>IFERROR(+VLOOKUP(J282,'šifarnik Pg-Pa'!O$28:P$140,2,FALSE),"")</f>
        <v>Функционисање и остваривање предшколског васпитања и образовања</v>
      </c>
      <c r="L282" s="245"/>
      <c r="M282" s="244"/>
      <c r="N282" s="239">
        <v>1</v>
      </c>
      <c r="O282" s="195" t="s">
        <v>1705</v>
      </c>
      <c r="P282" s="261">
        <v>247000</v>
      </c>
      <c r="Q282" s="239">
        <v>0</v>
      </c>
      <c r="R282" s="76"/>
      <c r="T282" s="76"/>
      <c r="U282" s="76"/>
      <c r="V282" s="197"/>
      <c r="W282" s="197"/>
      <c r="X282" s="197"/>
      <c r="Y282" s="197"/>
      <c r="Z282" s="197"/>
      <c r="AA282" s="197"/>
      <c r="AB282" s="197">
        <f t="shared" si="5"/>
        <v>3</v>
      </c>
    </row>
    <row r="283" spans="1:28" ht="45">
      <c r="A283">
        <f>+IF(P283&gt;0,+MAX(A$8:A282)+1,0)</f>
        <v>275</v>
      </c>
      <c r="B283" s="240">
        <v>5</v>
      </c>
      <c r="C283" s="237" t="s">
        <v>1692</v>
      </c>
      <c r="D283" s="294" t="s">
        <v>1818</v>
      </c>
      <c r="E283" s="237" t="s">
        <v>1834</v>
      </c>
      <c r="F283" s="236">
        <v>911</v>
      </c>
      <c r="G283" s="236" t="s">
        <v>387</v>
      </c>
      <c r="H283" s="306" t="str">
        <f>IFERROR(+VLOOKUP(G283,'šifarnik Pg-Pa'!O$6:Q$22,2,FALSE),"")</f>
        <v>ПРЕДШКОЛСКО ОБРАЗОВАЊЕ И ВАСПИТАЊЕ</v>
      </c>
      <c r="I283" s="146">
        <f>IFERROR(+VLOOKUP($G283,'šifarnik Pg-Pa'!$O$6:$Q$22,3,FALSE),"")</f>
        <v>8</v>
      </c>
      <c r="J283" s="293" t="s">
        <v>531</v>
      </c>
      <c r="K283" s="305" t="str">
        <f>IFERROR(+VLOOKUP(J283,'šifarnik Pg-Pa'!O$28:P$140,2,FALSE),"")</f>
        <v>Функционисање и остваривање предшколског васпитања и образовања</v>
      </c>
      <c r="L283" s="245"/>
      <c r="M283" s="244"/>
      <c r="N283" s="239">
        <v>7</v>
      </c>
      <c r="O283" s="195" t="s">
        <v>1705</v>
      </c>
      <c r="P283" s="239">
        <v>175000</v>
      </c>
      <c r="Q283" s="239">
        <v>0</v>
      </c>
      <c r="R283" s="76"/>
      <c r="T283" s="76"/>
      <c r="U283" s="76"/>
      <c r="V283" s="197"/>
      <c r="W283" s="197"/>
      <c r="X283" s="197"/>
      <c r="Y283" s="197"/>
      <c r="Z283" s="197"/>
      <c r="AA283" s="197"/>
      <c r="AB283" s="197">
        <f t="shared" si="5"/>
        <v>3</v>
      </c>
    </row>
    <row r="284" spans="1:28" ht="30">
      <c r="A284">
        <f>+IF(P284&gt;0,+MAX(A$8:A283)+1,0)</f>
        <v>276</v>
      </c>
      <c r="B284" s="240">
        <v>5</v>
      </c>
      <c r="C284" s="237" t="s">
        <v>1692</v>
      </c>
      <c r="D284" s="294" t="s">
        <v>1829</v>
      </c>
      <c r="E284" s="237" t="s">
        <v>1834</v>
      </c>
      <c r="F284" s="236">
        <v>911</v>
      </c>
      <c r="G284" s="236" t="s">
        <v>387</v>
      </c>
      <c r="H284" s="306" t="str">
        <f>IFERROR(+VLOOKUP(G284,'šifarnik Pg-Pa'!O$6:Q$22,2,FALSE),"")</f>
        <v>ПРЕДШКОЛСКО ОБРАЗОВАЊЕ И ВАСПИТАЊЕ</v>
      </c>
      <c r="I284" s="146">
        <f>IFERROR(+VLOOKUP($G284,'šifarnik Pg-Pa'!$O$6:$Q$22,3,FALSE),"")</f>
        <v>8</v>
      </c>
      <c r="J284" s="236"/>
      <c r="K284" s="305" t="str">
        <f>IFERROR(+VLOOKUP(J284,'šifarnik Pg-Pa'!O$28:P$140,2,FALSE),"")</f>
        <v/>
      </c>
      <c r="L284" s="278" t="s">
        <v>1828</v>
      </c>
      <c r="M284" s="295" t="s">
        <v>1827</v>
      </c>
      <c r="N284" s="239">
        <v>6</v>
      </c>
      <c r="O284" s="195" t="s">
        <v>1704</v>
      </c>
      <c r="P284" s="251">
        <v>7421845</v>
      </c>
      <c r="Q284" s="239">
        <v>0</v>
      </c>
      <c r="R284" s="76"/>
      <c r="T284" s="76"/>
      <c r="U284" s="76"/>
      <c r="V284" s="197"/>
      <c r="W284" s="197"/>
      <c r="X284" s="197"/>
      <c r="Y284" s="197"/>
      <c r="Z284" s="197"/>
      <c r="AA284" s="197"/>
      <c r="AB284" s="197">
        <f t="shared" si="5"/>
        <v>3</v>
      </c>
    </row>
    <row r="285" spans="1:28" ht="30">
      <c r="A285">
        <f>+IF(P285&gt;0,+MAX(A$8:A284)+1,0)</f>
        <v>277</v>
      </c>
      <c r="B285" s="240">
        <v>5</v>
      </c>
      <c r="C285" s="237" t="s">
        <v>1692</v>
      </c>
      <c r="D285" s="274" t="s">
        <v>1830</v>
      </c>
      <c r="E285" s="237" t="s">
        <v>1835</v>
      </c>
      <c r="F285" s="236">
        <v>820</v>
      </c>
      <c r="G285" s="236" t="s">
        <v>411</v>
      </c>
      <c r="H285" s="306" t="str">
        <f>IFERROR(+VLOOKUP(G285,'šifarnik Pg-Pa'!O$6:Q$22,2,FALSE),"")</f>
        <v>РАЗВОЈ КУЛТУРЕ И ИНФОРМИСАЊА</v>
      </c>
      <c r="I285" s="146">
        <f>IFERROR(+VLOOKUP($G285,'šifarnik Pg-Pa'!$O$6:$Q$22,3,FALSE),"")</f>
        <v>13</v>
      </c>
      <c r="J285" s="278" t="s">
        <v>513</v>
      </c>
      <c r="K285" s="305" t="str">
        <f>IFERROR(+VLOOKUP(J285,'šifarnik Pg-Pa'!O$28:P$140,2,FALSE),"")</f>
        <v>Функционисање локалних установа културе</v>
      </c>
      <c r="L285" s="245"/>
      <c r="M285" s="244"/>
      <c r="N285" s="239">
        <v>1</v>
      </c>
      <c r="O285" s="195" t="s">
        <v>1687</v>
      </c>
      <c r="P285" s="251">
        <v>15439705</v>
      </c>
      <c r="Q285" s="239">
        <v>1752153</v>
      </c>
      <c r="R285" s="76"/>
      <c r="T285" s="76"/>
      <c r="U285" s="76"/>
      <c r="V285" s="197"/>
      <c r="W285" s="197"/>
      <c r="X285" s="197"/>
      <c r="Y285" s="197"/>
      <c r="Z285" s="197"/>
      <c r="AA285" s="197"/>
      <c r="AB285" s="197">
        <f t="shared" si="5"/>
        <v>3</v>
      </c>
    </row>
    <row r="286" spans="1:28" ht="30">
      <c r="A286">
        <f>+IF(P286&gt;0,+MAX(A$8:A285)+1,0)</f>
        <v>278</v>
      </c>
      <c r="B286" s="240">
        <v>5</v>
      </c>
      <c r="C286" s="237" t="s">
        <v>1692</v>
      </c>
      <c r="D286" s="274" t="s">
        <v>1830</v>
      </c>
      <c r="E286" s="237" t="s">
        <v>1835</v>
      </c>
      <c r="F286" s="236">
        <v>820</v>
      </c>
      <c r="G286" s="236" t="s">
        <v>411</v>
      </c>
      <c r="H286" s="306" t="str">
        <f>IFERROR(+VLOOKUP(G286,'šifarnik Pg-Pa'!O$6:Q$22,2,FALSE),"")</f>
        <v>РАЗВОЈ КУЛТУРЕ И ИНФОРМИСАЊА</v>
      </c>
      <c r="I286" s="146">
        <f>IFERROR(+VLOOKUP($G286,'šifarnik Pg-Pa'!$O$6:$Q$22,3,FALSE),"")</f>
        <v>13</v>
      </c>
      <c r="J286" s="278" t="s">
        <v>513</v>
      </c>
      <c r="K286" s="305" t="str">
        <f>IFERROR(+VLOOKUP(J286,'šifarnik Pg-Pa'!O$28:P$140,2,FALSE),"")</f>
        <v>Функционисање локалних установа културе</v>
      </c>
      <c r="L286" s="245"/>
      <c r="M286" s="244"/>
      <c r="N286" s="239">
        <v>1</v>
      </c>
      <c r="O286" s="195" t="s">
        <v>1819</v>
      </c>
      <c r="P286" s="251">
        <v>2763708</v>
      </c>
      <c r="Q286" s="239">
        <v>300492</v>
      </c>
      <c r="R286" s="76"/>
      <c r="T286" s="76"/>
      <c r="U286" s="76"/>
      <c r="V286" s="197"/>
      <c r="W286" s="197"/>
      <c r="X286" s="197"/>
      <c r="Y286" s="197"/>
      <c r="Z286" s="197"/>
      <c r="AA286" s="197"/>
      <c r="AB286" s="197">
        <f t="shared" si="5"/>
        <v>3</v>
      </c>
    </row>
    <row r="287" spans="1:28" ht="30">
      <c r="A287">
        <f>+IF(P287&gt;0,+MAX(A$8:A286)+1,0)</f>
        <v>279</v>
      </c>
      <c r="B287" s="240">
        <v>5</v>
      </c>
      <c r="C287" s="237" t="s">
        <v>1692</v>
      </c>
      <c r="D287" s="274" t="s">
        <v>1830</v>
      </c>
      <c r="E287" s="237" t="s">
        <v>1835</v>
      </c>
      <c r="F287" s="236">
        <v>820</v>
      </c>
      <c r="G287" s="236" t="s">
        <v>411</v>
      </c>
      <c r="H287" s="306" t="str">
        <f>IFERROR(+VLOOKUP(G287,'šifarnik Pg-Pa'!O$6:Q$22,2,FALSE),"")</f>
        <v>РАЗВОЈ КУЛТУРЕ И ИНФОРМИСАЊА</v>
      </c>
      <c r="I287" s="146">
        <f>IFERROR(+VLOOKUP($G287,'šifarnik Pg-Pa'!$O$6:$Q$22,3,FALSE),"")</f>
        <v>13</v>
      </c>
      <c r="J287" s="278" t="s">
        <v>513</v>
      </c>
      <c r="K287" s="305" t="str">
        <f>IFERROR(+VLOOKUP(J287,'šifarnik Pg-Pa'!O$28:P$140,2,FALSE),"")</f>
        <v>Функционисање локалних установа културе</v>
      </c>
      <c r="L287" s="245"/>
      <c r="M287" s="244"/>
      <c r="N287" s="239">
        <v>1</v>
      </c>
      <c r="O287" s="195" t="s">
        <v>1821</v>
      </c>
      <c r="P287" s="251">
        <v>100000</v>
      </c>
      <c r="Q287" s="76">
        <v>0</v>
      </c>
      <c r="R287" s="76"/>
      <c r="S287" s="76"/>
      <c r="T287" s="76"/>
      <c r="U287" s="76"/>
      <c r="V287" s="197"/>
      <c r="W287" s="197"/>
      <c r="X287" s="197"/>
      <c r="Y287" s="197"/>
      <c r="Z287" s="197"/>
      <c r="AA287" s="197"/>
      <c r="AB287" s="197">
        <f t="shared" si="5"/>
        <v>3</v>
      </c>
    </row>
    <row r="288" spans="1:28" ht="30">
      <c r="A288">
        <f>+IF(P288&gt;0,+MAX(A$8:A287)+1,0)</f>
        <v>280</v>
      </c>
      <c r="B288" s="240">
        <v>5</v>
      </c>
      <c r="C288" s="237" t="s">
        <v>1692</v>
      </c>
      <c r="D288" s="274" t="s">
        <v>1830</v>
      </c>
      <c r="E288" s="237" t="s">
        <v>1835</v>
      </c>
      <c r="F288" s="236">
        <v>820</v>
      </c>
      <c r="G288" s="236" t="s">
        <v>411</v>
      </c>
      <c r="H288" s="306" t="str">
        <f>IFERROR(+VLOOKUP(G288,'šifarnik Pg-Pa'!O$6:Q$22,2,FALSE),"")</f>
        <v>РАЗВОЈ КУЛТУРЕ И ИНФОРМИСАЊА</v>
      </c>
      <c r="I288" s="146">
        <f>IFERROR(+VLOOKUP($G288,'šifarnik Pg-Pa'!$O$6:$Q$22,3,FALSE),"")</f>
        <v>13</v>
      </c>
      <c r="J288" s="278" t="s">
        <v>513</v>
      </c>
      <c r="K288" s="305" t="str">
        <f>IFERROR(+VLOOKUP(J288,'šifarnik Pg-Pa'!O$28:P$140,2,FALSE),"")</f>
        <v>Функционисање локалних установа културе</v>
      </c>
      <c r="L288" s="245"/>
      <c r="M288" s="244"/>
      <c r="N288" s="239">
        <v>4</v>
      </c>
      <c r="O288" s="195" t="s">
        <v>1821</v>
      </c>
      <c r="P288" s="239">
        <v>50000</v>
      </c>
      <c r="Q288" s="239">
        <v>0</v>
      </c>
      <c r="R288" s="76"/>
      <c r="S288" s="76"/>
      <c r="T288" s="76"/>
      <c r="U288" s="76"/>
      <c r="V288" s="197"/>
      <c r="W288" s="197"/>
      <c r="X288" s="197"/>
      <c r="Y288" s="197"/>
      <c r="Z288" s="197"/>
      <c r="AA288" s="197"/>
      <c r="AB288" s="197">
        <f t="shared" si="5"/>
        <v>3</v>
      </c>
    </row>
    <row r="289" spans="1:28" ht="30">
      <c r="A289">
        <f>+IF(P289&gt;0,+MAX(A$8:A288)+1,0)</f>
        <v>281</v>
      </c>
      <c r="B289" s="240">
        <v>5</v>
      </c>
      <c r="C289" s="237" t="s">
        <v>1692</v>
      </c>
      <c r="D289" s="274" t="s">
        <v>1830</v>
      </c>
      <c r="E289" s="237" t="s">
        <v>1835</v>
      </c>
      <c r="F289" s="236">
        <v>820</v>
      </c>
      <c r="G289" s="236" t="s">
        <v>411</v>
      </c>
      <c r="H289" s="306" t="str">
        <f>IFERROR(+VLOOKUP(G289,'šifarnik Pg-Pa'!O$6:Q$22,2,FALSE),"")</f>
        <v>РАЗВОЈ КУЛТУРЕ И ИНФОРМИСАЊА</v>
      </c>
      <c r="I289" s="146">
        <f>IFERROR(+VLOOKUP($G289,'šifarnik Pg-Pa'!$O$6:$Q$22,3,FALSE),"")</f>
        <v>13</v>
      </c>
      <c r="J289" s="278" t="s">
        <v>513</v>
      </c>
      <c r="K289" s="305" t="str">
        <f>IFERROR(+VLOOKUP(J289,'šifarnik Pg-Pa'!O$28:P$140,2,FALSE),"")</f>
        <v>Функционисање локалних установа културе</v>
      </c>
      <c r="L289" s="245"/>
      <c r="M289" s="244"/>
      <c r="N289" s="239">
        <v>1</v>
      </c>
      <c r="O289" s="195" t="s">
        <v>1823</v>
      </c>
      <c r="P289" s="251">
        <v>416000</v>
      </c>
      <c r="Q289" s="239">
        <v>0</v>
      </c>
      <c r="R289" s="76"/>
      <c r="S289" s="76"/>
      <c r="T289" s="76"/>
      <c r="U289" s="76"/>
      <c r="V289" s="197"/>
      <c r="W289" s="197"/>
      <c r="X289" s="197"/>
      <c r="Y289" s="197"/>
      <c r="Z289" s="197"/>
      <c r="AA289" s="197"/>
      <c r="AB289" s="197">
        <f t="shared" si="5"/>
        <v>3</v>
      </c>
    </row>
    <row r="290" spans="1:28" ht="30">
      <c r="A290">
        <f>+IF(P290&gt;0,+MAX(A$8:A289)+1,0)</f>
        <v>282</v>
      </c>
      <c r="B290" s="240">
        <v>5</v>
      </c>
      <c r="C290" s="237" t="s">
        <v>1692</v>
      </c>
      <c r="D290" s="274" t="s">
        <v>1830</v>
      </c>
      <c r="E290" s="237" t="s">
        <v>1835</v>
      </c>
      <c r="F290" s="236">
        <v>820</v>
      </c>
      <c r="G290" s="236" t="s">
        <v>411</v>
      </c>
      <c r="H290" s="306" t="str">
        <f>IFERROR(+VLOOKUP(G290,'šifarnik Pg-Pa'!O$6:Q$22,2,FALSE),"")</f>
        <v>РАЗВОЈ КУЛТУРЕ И ИНФОРМИСАЊА</v>
      </c>
      <c r="I290" s="146">
        <f>IFERROR(+VLOOKUP($G290,'šifarnik Pg-Pa'!$O$6:$Q$22,3,FALSE),"")</f>
        <v>13</v>
      </c>
      <c r="J290" s="278" t="s">
        <v>513</v>
      </c>
      <c r="K290" s="305" t="str">
        <f>IFERROR(+VLOOKUP(J290,'šifarnik Pg-Pa'!O$28:P$140,2,FALSE),"")</f>
        <v>Функционисање локалних установа културе</v>
      </c>
      <c r="L290" s="245"/>
      <c r="M290" s="244"/>
      <c r="N290" s="239">
        <v>4</v>
      </c>
      <c r="O290" s="195" t="s">
        <v>1823</v>
      </c>
      <c r="P290" s="239">
        <v>6000</v>
      </c>
      <c r="Q290" s="239">
        <v>0</v>
      </c>
      <c r="R290" s="76"/>
      <c r="S290" s="76"/>
      <c r="T290" s="76"/>
      <c r="U290" s="76"/>
      <c r="V290" s="197"/>
      <c r="W290" s="197"/>
      <c r="X290" s="197"/>
      <c r="Y290" s="197"/>
      <c r="Z290" s="197"/>
      <c r="AA290" s="197"/>
      <c r="AB290" s="197">
        <f t="shared" si="5"/>
        <v>3</v>
      </c>
    </row>
    <row r="291" spans="1:28" ht="30">
      <c r="A291">
        <f>+IF(P291&gt;0,+MAX(A$8:A290)+1,0)</f>
        <v>283</v>
      </c>
      <c r="B291" s="240">
        <v>5</v>
      </c>
      <c r="C291" s="237" t="s">
        <v>1692</v>
      </c>
      <c r="D291" s="274" t="s">
        <v>1830</v>
      </c>
      <c r="E291" s="237" t="s">
        <v>1835</v>
      </c>
      <c r="F291" s="236">
        <v>820</v>
      </c>
      <c r="G291" s="236" t="s">
        <v>411</v>
      </c>
      <c r="H291" s="306" t="str">
        <f>IFERROR(+VLOOKUP(G291,'šifarnik Pg-Pa'!O$6:Q$22,2,FALSE),"")</f>
        <v>РАЗВОЈ КУЛТУРЕ И ИНФОРМИСАЊА</v>
      </c>
      <c r="I291" s="146">
        <f>IFERROR(+VLOOKUP($G291,'šifarnik Pg-Pa'!$O$6:$Q$22,3,FALSE),"")</f>
        <v>13</v>
      </c>
      <c r="J291" s="278" t="s">
        <v>513</v>
      </c>
      <c r="K291" s="305" t="str">
        <f>IFERROR(+VLOOKUP(J291,'šifarnik Pg-Pa'!O$28:P$140,2,FALSE),"")</f>
        <v>Функционисање локалних установа културе</v>
      </c>
      <c r="L291" s="245"/>
      <c r="M291" s="244"/>
      <c r="N291" s="239">
        <v>1</v>
      </c>
      <c r="O291" s="195" t="s">
        <v>1708</v>
      </c>
      <c r="P291" s="251">
        <v>940000</v>
      </c>
      <c r="Q291" s="239">
        <v>293323</v>
      </c>
      <c r="R291" s="76"/>
      <c r="S291" s="76"/>
      <c r="T291" s="76"/>
      <c r="U291" s="76"/>
      <c r="V291" s="197"/>
      <c r="W291" s="197"/>
      <c r="X291" s="197"/>
      <c r="Y291" s="197"/>
      <c r="Z291" s="197"/>
      <c r="AA291" s="197"/>
      <c r="AB291" s="197">
        <f t="shared" si="5"/>
        <v>3</v>
      </c>
    </row>
    <row r="292" spans="1:28" ht="30">
      <c r="A292">
        <f>+IF(P292&gt;0,+MAX(A$8:A291)+1,0)</f>
        <v>284</v>
      </c>
      <c r="B292" s="240">
        <v>5</v>
      </c>
      <c r="C292" s="237" t="s">
        <v>1692</v>
      </c>
      <c r="D292" s="274" t="s">
        <v>1830</v>
      </c>
      <c r="E292" s="237" t="s">
        <v>1835</v>
      </c>
      <c r="F292" s="236">
        <v>820</v>
      </c>
      <c r="G292" s="236" t="s">
        <v>411</v>
      </c>
      <c r="H292" s="306" t="str">
        <f>IFERROR(+VLOOKUP(G292,'šifarnik Pg-Pa'!O$6:Q$22,2,FALSE),"")</f>
        <v>РАЗВОЈ КУЛТУРЕ И ИНФОРМИСАЊА</v>
      </c>
      <c r="I292" s="146">
        <f>IFERROR(+VLOOKUP($G292,'šifarnik Pg-Pa'!$O$6:$Q$22,3,FALSE),"")</f>
        <v>13</v>
      </c>
      <c r="J292" s="278" t="s">
        <v>513</v>
      </c>
      <c r="K292" s="305" t="str">
        <f>IFERROR(+VLOOKUP(J292,'šifarnik Pg-Pa'!O$28:P$140,2,FALSE),"")</f>
        <v>Функционисање локалних установа културе</v>
      </c>
      <c r="L292" s="245"/>
      <c r="M292" s="244"/>
      <c r="N292" s="239">
        <v>4</v>
      </c>
      <c r="O292" s="195" t="s">
        <v>1708</v>
      </c>
      <c r="P292" s="239">
        <v>193000</v>
      </c>
      <c r="Q292" s="239">
        <v>0</v>
      </c>
      <c r="R292" s="76"/>
      <c r="S292" s="76"/>
      <c r="T292" s="76"/>
      <c r="U292" s="76"/>
      <c r="V292" s="197"/>
      <c r="W292" s="197"/>
      <c r="X292" s="197"/>
      <c r="Y292" s="197"/>
      <c r="Z292" s="197"/>
      <c r="AA292" s="197"/>
      <c r="AB292" s="197">
        <f t="shared" si="5"/>
        <v>3</v>
      </c>
    </row>
    <row r="293" spans="1:28" ht="30">
      <c r="A293">
        <f>+IF(P293&gt;0,+MAX(A$8:A292)+1,0)</f>
        <v>285</v>
      </c>
      <c r="B293" s="240">
        <v>5</v>
      </c>
      <c r="C293" s="237" t="s">
        <v>1692</v>
      </c>
      <c r="D293" s="274" t="s">
        <v>1830</v>
      </c>
      <c r="E293" s="237" t="s">
        <v>1835</v>
      </c>
      <c r="F293" s="236">
        <v>820</v>
      </c>
      <c r="G293" s="236" t="s">
        <v>411</v>
      </c>
      <c r="H293" s="306" t="str">
        <f>IFERROR(+VLOOKUP(G293,'šifarnik Pg-Pa'!O$6:Q$22,2,FALSE),"")</f>
        <v>РАЗВОЈ КУЛТУРЕ И ИНФОРМИСАЊА</v>
      </c>
      <c r="I293" s="146">
        <f>IFERROR(+VLOOKUP($G293,'šifarnik Pg-Pa'!$O$6:$Q$22,3,FALSE),"")</f>
        <v>13</v>
      </c>
      <c r="J293" s="278" t="s">
        <v>513</v>
      </c>
      <c r="K293" s="305" t="str">
        <f>IFERROR(+VLOOKUP(J293,'šifarnik Pg-Pa'!O$28:P$140,2,FALSE),"")</f>
        <v>Функционисање локалних установа културе</v>
      </c>
      <c r="L293" s="245"/>
      <c r="M293" s="244"/>
      <c r="N293" s="239">
        <v>1</v>
      </c>
      <c r="O293" s="195" t="s">
        <v>1825</v>
      </c>
      <c r="P293" s="261">
        <v>1155740</v>
      </c>
      <c r="Q293" s="239">
        <v>157002</v>
      </c>
      <c r="R293" s="76"/>
      <c r="S293" s="76"/>
      <c r="T293" s="76"/>
      <c r="U293" s="76"/>
      <c r="V293" s="197"/>
      <c r="W293" s="197"/>
      <c r="X293" s="197"/>
      <c r="Y293" s="197"/>
      <c r="Z293" s="197"/>
      <c r="AA293" s="197"/>
      <c r="AB293" s="197">
        <f t="shared" si="5"/>
        <v>3</v>
      </c>
    </row>
    <row r="294" spans="1:28" ht="30">
      <c r="A294">
        <f>+IF(P294&gt;0,+MAX(A$8:A293)+1,0)</f>
        <v>286</v>
      </c>
      <c r="B294" s="240">
        <v>5</v>
      </c>
      <c r="C294" s="237" t="s">
        <v>1692</v>
      </c>
      <c r="D294" s="274" t="s">
        <v>1830</v>
      </c>
      <c r="E294" s="237" t="s">
        <v>1835</v>
      </c>
      <c r="F294" s="236">
        <v>820</v>
      </c>
      <c r="G294" s="236" t="s">
        <v>411</v>
      </c>
      <c r="H294" s="306" t="str">
        <f>IFERROR(+VLOOKUP(G294,'šifarnik Pg-Pa'!O$6:Q$22,2,FALSE),"")</f>
        <v>РАЗВОЈ КУЛТУРЕ И ИНФОРМИСАЊА</v>
      </c>
      <c r="I294" s="146">
        <f>IFERROR(+VLOOKUP($G294,'šifarnik Pg-Pa'!$O$6:$Q$22,3,FALSE),"")</f>
        <v>13</v>
      </c>
      <c r="J294" s="278" t="s">
        <v>513</v>
      </c>
      <c r="K294" s="305" t="str">
        <f>IFERROR(+VLOOKUP(J294,'šifarnik Pg-Pa'!O$28:P$140,2,FALSE),"")</f>
        <v>Функционисање локалних установа културе</v>
      </c>
      <c r="L294" s="245"/>
      <c r="M294" s="244"/>
      <c r="N294" s="239">
        <v>1</v>
      </c>
      <c r="O294" s="195" t="s">
        <v>1826</v>
      </c>
      <c r="P294" s="251">
        <v>110000</v>
      </c>
      <c r="Q294" s="239">
        <v>0</v>
      </c>
      <c r="R294" s="76"/>
      <c r="S294" s="76"/>
      <c r="T294" s="76"/>
      <c r="U294" s="76"/>
      <c r="V294" s="197"/>
      <c r="W294" s="197"/>
      <c r="X294" s="197"/>
      <c r="Y294" s="197"/>
      <c r="Z294" s="197"/>
      <c r="AA294" s="197"/>
      <c r="AB294" s="197">
        <f t="shared" si="5"/>
        <v>3</v>
      </c>
    </row>
    <row r="295" spans="1:28" ht="30">
      <c r="A295">
        <f>+IF(P295&gt;0,+MAX(A$8:A294)+1,0)</f>
        <v>287</v>
      </c>
      <c r="B295" s="240">
        <v>5</v>
      </c>
      <c r="C295" s="237" t="s">
        <v>1692</v>
      </c>
      <c r="D295" s="274" t="s">
        <v>1830</v>
      </c>
      <c r="E295" s="237" t="s">
        <v>1835</v>
      </c>
      <c r="F295" s="236">
        <v>820</v>
      </c>
      <c r="G295" s="236" t="s">
        <v>411</v>
      </c>
      <c r="H295" s="306" t="str">
        <f>IFERROR(+VLOOKUP(G295,'šifarnik Pg-Pa'!O$6:Q$22,2,FALSE),"")</f>
        <v>РАЗВОЈ КУЛТУРЕ И ИНФОРМИСАЊА</v>
      </c>
      <c r="I295" s="146">
        <f>IFERROR(+VLOOKUP($G295,'šifarnik Pg-Pa'!$O$6:$Q$22,3,FALSE),"")</f>
        <v>13</v>
      </c>
      <c r="J295" s="278" t="s">
        <v>513</v>
      </c>
      <c r="K295" s="305" t="str">
        <f>IFERROR(+VLOOKUP(J295,'šifarnik Pg-Pa'!O$28:P$140,2,FALSE),"")</f>
        <v>Функционисање локалних установа културе</v>
      </c>
      <c r="L295" s="245"/>
      <c r="M295" s="244"/>
      <c r="N295" s="239">
        <v>4</v>
      </c>
      <c r="O295" s="195" t="s">
        <v>1826</v>
      </c>
      <c r="P295" s="239">
        <v>17000</v>
      </c>
      <c r="Q295" s="239">
        <v>0</v>
      </c>
      <c r="R295" s="76"/>
      <c r="S295" s="76"/>
      <c r="T295" s="76"/>
      <c r="U295" s="76"/>
      <c r="V295" s="197"/>
      <c r="W295" s="197"/>
      <c r="X295" s="197"/>
      <c r="Y295" s="197"/>
      <c r="Z295" s="197"/>
      <c r="AA295" s="197"/>
      <c r="AB295" s="197">
        <f t="shared" si="5"/>
        <v>3</v>
      </c>
    </row>
    <row r="296" spans="1:28" ht="30">
      <c r="A296">
        <f>+IF(P296&gt;0,+MAX(A$8:A295)+1,0)</f>
        <v>288</v>
      </c>
      <c r="B296" s="240">
        <v>5</v>
      </c>
      <c r="C296" s="237" t="s">
        <v>1692</v>
      </c>
      <c r="D296" s="274" t="s">
        <v>1830</v>
      </c>
      <c r="E296" s="237" t="s">
        <v>1835</v>
      </c>
      <c r="F296" s="236">
        <v>820</v>
      </c>
      <c r="G296" s="236" t="s">
        <v>411</v>
      </c>
      <c r="H296" s="306" t="str">
        <f>IFERROR(+VLOOKUP(G296,'šifarnik Pg-Pa'!O$6:Q$22,2,FALSE),"")</f>
        <v>РАЗВОЈ КУЛТУРЕ И ИНФОРМИСАЊА</v>
      </c>
      <c r="I296" s="146">
        <f>IFERROR(+VLOOKUP($G296,'šifarnik Pg-Pa'!$O$6:$Q$22,3,FALSE),"")</f>
        <v>13</v>
      </c>
      <c r="J296" s="278" t="s">
        <v>513</v>
      </c>
      <c r="K296" s="305" t="str">
        <f>IFERROR(+VLOOKUP(J296,'šifarnik Pg-Pa'!O$28:P$140,2,FALSE),"")</f>
        <v>Функционисање локалних установа културе</v>
      </c>
      <c r="L296" s="245"/>
      <c r="M296" s="244"/>
      <c r="N296" s="239">
        <v>1</v>
      </c>
      <c r="O296" s="195" t="s">
        <v>1831</v>
      </c>
      <c r="P296" s="251">
        <v>550000</v>
      </c>
      <c r="Q296" s="239">
        <v>0</v>
      </c>
      <c r="R296" s="76"/>
      <c r="S296" s="76"/>
      <c r="T296" s="76"/>
      <c r="U296" s="76"/>
      <c r="V296" s="197"/>
      <c r="W296" s="197"/>
      <c r="X296" s="197"/>
      <c r="Y296" s="197"/>
      <c r="Z296" s="197"/>
      <c r="AA296" s="197"/>
      <c r="AB296" s="197">
        <f t="shared" si="5"/>
        <v>3</v>
      </c>
    </row>
    <row r="297" spans="1:28" ht="30">
      <c r="A297">
        <f>+IF(P297&gt;0,+MAX(A$8:A296)+1,0)</f>
        <v>289</v>
      </c>
      <c r="B297" s="240">
        <v>5</v>
      </c>
      <c r="C297" s="237" t="s">
        <v>1692</v>
      </c>
      <c r="D297" s="274" t="s">
        <v>1830</v>
      </c>
      <c r="E297" s="237" t="s">
        <v>1835</v>
      </c>
      <c r="F297" s="236">
        <v>820</v>
      </c>
      <c r="G297" s="236" t="s">
        <v>411</v>
      </c>
      <c r="H297" s="306" t="str">
        <f>IFERROR(+VLOOKUP(G297,'šifarnik Pg-Pa'!O$6:Q$22,2,FALSE),"")</f>
        <v>РАЗВОЈ КУЛТУРЕ И ИНФОРМИСАЊА</v>
      </c>
      <c r="I297" s="146">
        <f>IFERROR(+VLOOKUP($G297,'šifarnik Pg-Pa'!$O$6:$Q$22,3,FALSE),"")</f>
        <v>13</v>
      </c>
      <c r="J297" s="278" t="s">
        <v>513</v>
      </c>
      <c r="K297" s="305" t="str">
        <f>IFERROR(+VLOOKUP(J297,'šifarnik Pg-Pa'!O$28:P$140,2,FALSE),"")</f>
        <v>Функционисање локалних установа културе</v>
      </c>
      <c r="L297" s="245"/>
      <c r="M297" s="244"/>
      <c r="N297" s="239">
        <v>4</v>
      </c>
      <c r="O297" s="195" t="s">
        <v>1831</v>
      </c>
      <c r="P297" s="239">
        <v>80000</v>
      </c>
      <c r="Q297" s="239">
        <v>0</v>
      </c>
      <c r="R297" s="76"/>
      <c r="S297" s="76"/>
      <c r="T297" s="76"/>
      <c r="U297" s="76"/>
      <c r="V297" s="197"/>
      <c r="W297" s="197"/>
      <c r="X297" s="197"/>
      <c r="Y297" s="197"/>
      <c r="Z297" s="197"/>
      <c r="AA297" s="197"/>
      <c r="AB297" s="197">
        <f t="shared" si="5"/>
        <v>3</v>
      </c>
    </row>
    <row r="298" spans="1:28" ht="30">
      <c r="A298">
        <f>+IF(P298&gt;0,+MAX(A$8:A297)+1,0)</f>
        <v>290</v>
      </c>
      <c r="B298" s="240">
        <v>5</v>
      </c>
      <c r="C298" s="237" t="s">
        <v>1692</v>
      </c>
      <c r="D298" s="274" t="s">
        <v>1830</v>
      </c>
      <c r="E298" s="237" t="s">
        <v>1835</v>
      </c>
      <c r="F298" s="236">
        <v>820</v>
      </c>
      <c r="G298" s="236" t="s">
        <v>411</v>
      </c>
      <c r="H298" s="306" t="str">
        <f>IFERROR(+VLOOKUP(G298,'šifarnik Pg-Pa'!O$6:Q$22,2,FALSE),"")</f>
        <v>РАЗВОЈ КУЛТУРЕ И ИНФОРМИСАЊА</v>
      </c>
      <c r="I298" s="146">
        <f>IFERROR(+VLOOKUP($G298,'šifarnik Pg-Pa'!$O$6:$Q$22,3,FALSE),"")</f>
        <v>13</v>
      </c>
      <c r="J298" s="278" t="s">
        <v>513</v>
      </c>
      <c r="K298" s="305" t="str">
        <f>IFERROR(+VLOOKUP(J298,'šifarnik Pg-Pa'!O$28:P$140,2,FALSE),"")</f>
        <v>Функционисање локалних установа културе</v>
      </c>
      <c r="L298" s="245"/>
      <c r="M298" s="244"/>
      <c r="N298" s="239">
        <v>1</v>
      </c>
      <c r="O298" s="195" t="s">
        <v>1704</v>
      </c>
      <c r="P298" s="251">
        <v>250000</v>
      </c>
      <c r="Q298" s="239">
        <v>0</v>
      </c>
      <c r="R298" s="76"/>
      <c r="S298" s="76"/>
      <c r="T298" s="76"/>
      <c r="U298" s="76"/>
      <c r="V298" s="197"/>
      <c r="W298" s="197"/>
      <c r="X298" s="197"/>
      <c r="Y298" s="197"/>
      <c r="Z298" s="197"/>
      <c r="AA298" s="197"/>
      <c r="AB298" s="197">
        <f t="shared" si="5"/>
        <v>3</v>
      </c>
    </row>
    <row r="299" spans="1:28" ht="30">
      <c r="A299">
        <f>+IF(P299&gt;0,+MAX(A$8:A298)+1,0)</f>
        <v>291</v>
      </c>
      <c r="B299" s="240">
        <v>5</v>
      </c>
      <c r="C299" s="237" t="s">
        <v>1692</v>
      </c>
      <c r="D299" s="274" t="s">
        <v>1830</v>
      </c>
      <c r="E299" s="237" t="s">
        <v>1835</v>
      </c>
      <c r="F299" s="236">
        <v>820</v>
      </c>
      <c r="G299" s="236" t="s">
        <v>411</v>
      </c>
      <c r="H299" s="306" t="str">
        <f>IFERROR(+VLOOKUP(G299,'šifarnik Pg-Pa'!O$6:Q$22,2,FALSE),"")</f>
        <v>РАЗВОЈ КУЛТУРЕ И ИНФОРМИСАЊА</v>
      </c>
      <c r="I299" s="146">
        <f>IFERROR(+VLOOKUP($G299,'šifarnik Pg-Pa'!$O$6:$Q$22,3,FALSE),"")</f>
        <v>13</v>
      </c>
      <c r="J299" s="278" t="s">
        <v>513</v>
      </c>
      <c r="K299" s="305" t="str">
        <f>IFERROR(+VLOOKUP(J299,'šifarnik Pg-Pa'!O$28:P$140,2,FALSE),"")</f>
        <v>Функционисање локалних установа културе</v>
      </c>
      <c r="L299" s="245"/>
      <c r="M299" s="244"/>
      <c r="N299" s="239">
        <v>1</v>
      </c>
      <c r="O299" s="195" t="s">
        <v>1705</v>
      </c>
      <c r="P299" s="251">
        <v>465000</v>
      </c>
      <c r="Q299" s="239">
        <v>0</v>
      </c>
      <c r="R299" s="76"/>
      <c r="S299" s="76"/>
      <c r="T299" s="76"/>
      <c r="U299" s="76"/>
      <c r="V299" s="197"/>
      <c r="W299" s="197"/>
      <c r="X299" s="197"/>
      <c r="Y299" s="197"/>
      <c r="Z299" s="197"/>
      <c r="AA299" s="197"/>
      <c r="AB299" s="197">
        <f t="shared" si="5"/>
        <v>3</v>
      </c>
    </row>
    <row r="300" spans="1:28" ht="30">
      <c r="A300">
        <f>+IF(P300&gt;0,+MAX(A$8:A299)+1,0)</f>
        <v>292</v>
      </c>
      <c r="B300" s="240">
        <v>5</v>
      </c>
      <c r="C300" s="237" t="s">
        <v>1692</v>
      </c>
      <c r="D300" s="274" t="s">
        <v>1830</v>
      </c>
      <c r="E300" s="237" t="s">
        <v>1835</v>
      </c>
      <c r="F300" s="236">
        <v>820</v>
      </c>
      <c r="G300" s="236" t="s">
        <v>411</v>
      </c>
      <c r="H300" s="306" t="str">
        <f>IFERROR(+VLOOKUP(G300,'šifarnik Pg-Pa'!O$6:Q$22,2,FALSE),"")</f>
        <v>РАЗВОЈ КУЛТУРЕ И ИНФОРМИСАЊА</v>
      </c>
      <c r="I300" s="146">
        <f>IFERROR(+VLOOKUP($G300,'šifarnik Pg-Pa'!$O$6:$Q$22,3,FALSE),"")</f>
        <v>13</v>
      </c>
      <c r="J300" s="278" t="s">
        <v>513</v>
      </c>
      <c r="K300" s="305" t="str">
        <f>IFERROR(+VLOOKUP(J300,'šifarnik Pg-Pa'!O$28:P$140,2,FALSE),"")</f>
        <v>Функционисање локалних установа културе</v>
      </c>
      <c r="L300" s="245"/>
      <c r="M300" s="244"/>
      <c r="N300" s="239">
        <v>4</v>
      </c>
      <c r="O300" s="195" t="s">
        <v>1705</v>
      </c>
      <c r="P300" s="239">
        <v>180000</v>
      </c>
      <c r="Q300" s="239">
        <v>0</v>
      </c>
      <c r="R300" s="76"/>
      <c r="S300" s="76"/>
      <c r="T300" s="76"/>
      <c r="U300" s="76"/>
      <c r="V300" s="197"/>
      <c r="W300" s="197"/>
      <c r="X300" s="197"/>
      <c r="Y300" s="197"/>
      <c r="Z300" s="197"/>
      <c r="AA300" s="197"/>
      <c r="AB300" s="197">
        <f t="shared" si="5"/>
        <v>3</v>
      </c>
    </row>
    <row r="301" spans="1:28" ht="30">
      <c r="A301">
        <f>+IF(P301&gt;0,+MAX(A$8:A300)+1,0)</f>
        <v>293</v>
      </c>
      <c r="B301" s="240">
        <v>5</v>
      </c>
      <c r="C301" s="237" t="s">
        <v>1692</v>
      </c>
      <c r="D301" s="280" t="s">
        <v>1832</v>
      </c>
      <c r="E301" s="237" t="s">
        <v>1835</v>
      </c>
      <c r="F301" s="236">
        <v>820</v>
      </c>
      <c r="G301" s="236" t="s">
        <v>411</v>
      </c>
      <c r="H301" s="306" t="str">
        <f>IFERROR(+VLOOKUP(G301,'šifarnik Pg-Pa'!O$6:Q$22,2,FALSE),"")</f>
        <v>РАЗВОЈ КУЛТУРЕ И ИНФОРМИСАЊА</v>
      </c>
      <c r="I301" s="146">
        <f>IFERROR(+VLOOKUP($G301,'šifarnik Pg-Pa'!$O$6:$Q$22,3,FALSE),"")</f>
        <v>13</v>
      </c>
      <c r="J301" s="255" t="s">
        <v>514</v>
      </c>
      <c r="K301" s="305" t="str">
        <f>IFERROR(+VLOOKUP(J301,'šifarnik Pg-Pa'!O$28:P$140,2,FALSE),"")</f>
        <v xml:space="preserve">Јачање културне продукције и уметничког стваралаштва </v>
      </c>
      <c r="L301" s="245"/>
      <c r="M301" s="244"/>
      <c r="N301" s="239">
        <v>1</v>
      </c>
      <c r="O301" s="195" t="s">
        <v>1824</v>
      </c>
      <c r="P301" s="261">
        <v>1235000</v>
      </c>
      <c r="Q301" s="239">
        <v>110000</v>
      </c>
      <c r="R301" s="76"/>
      <c r="S301" s="76"/>
      <c r="T301" s="76"/>
      <c r="U301" s="76"/>
      <c r="V301" s="197"/>
      <c r="W301" s="197"/>
      <c r="X301" s="197"/>
      <c r="Y301" s="197"/>
      <c r="Z301" s="197"/>
      <c r="AA301" s="197"/>
      <c r="AB301" s="197">
        <f t="shared" si="5"/>
        <v>3</v>
      </c>
    </row>
    <row r="302" spans="1:28" ht="30">
      <c r="A302">
        <f>+IF(P302&gt;0,+MAX(A$8:A301)+1,0)</f>
        <v>294</v>
      </c>
      <c r="B302" s="240">
        <v>5</v>
      </c>
      <c r="C302" s="237" t="s">
        <v>1692</v>
      </c>
      <c r="D302" s="280" t="s">
        <v>1832</v>
      </c>
      <c r="E302" s="237" t="s">
        <v>1835</v>
      </c>
      <c r="F302" s="236">
        <v>820</v>
      </c>
      <c r="G302" s="236" t="s">
        <v>411</v>
      </c>
      <c r="H302" s="306" t="str">
        <f>IFERROR(+VLOOKUP(G302,'šifarnik Pg-Pa'!O$6:Q$22,2,FALSE),"")</f>
        <v>РАЗВОЈ КУЛТУРЕ И ИНФОРМИСАЊА</v>
      </c>
      <c r="I302" s="146">
        <f>IFERROR(+VLOOKUP($G302,'šifarnik Pg-Pa'!$O$6:$Q$22,3,FALSE),"")</f>
        <v>13</v>
      </c>
      <c r="J302" s="255" t="s">
        <v>514</v>
      </c>
      <c r="K302" s="305" t="str">
        <f>IFERROR(+VLOOKUP(J302,'šifarnik Pg-Pa'!O$28:P$140,2,FALSE),"")</f>
        <v xml:space="preserve">Јачање културне продукције и уметничког стваралаштва </v>
      </c>
      <c r="L302" s="245"/>
      <c r="M302" s="244"/>
      <c r="N302" s="239">
        <v>4</v>
      </c>
      <c r="O302" s="195" t="s">
        <v>1824</v>
      </c>
      <c r="P302" s="239">
        <v>230800</v>
      </c>
      <c r="Q302" s="239">
        <v>0</v>
      </c>
      <c r="R302" s="76"/>
      <c r="S302" s="76"/>
      <c r="T302" s="76"/>
      <c r="U302" s="76"/>
      <c r="V302" s="197"/>
      <c r="W302" s="197"/>
      <c r="X302" s="197"/>
      <c r="Y302" s="197"/>
      <c r="Z302" s="197"/>
      <c r="AA302" s="197"/>
      <c r="AB302" s="197">
        <f t="shared" si="5"/>
        <v>3</v>
      </c>
    </row>
    <row r="303" spans="1:28" ht="30">
      <c r="A303">
        <f>+IF(P303&gt;0,+MAX(A$8:A302)+1,0)</f>
        <v>295</v>
      </c>
      <c r="B303" s="240">
        <v>5</v>
      </c>
      <c r="C303" s="237" t="s">
        <v>1692</v>
      </c>
      <c r="D303" s="280" t="s">
        <v>1832</v>
      </c>
      <c r="E303" s="237" t="s">
        <v>1835</v>
      </c>
      <c r="F303" s="236">
        <v>820</v>
      </c>
      <c r="G303" s="236" t="s">
        <v>411</v>
      </c>
      <c r="H303" s="306" t="str">
        <f>IFERROR(+VLOOKUP(G303,'šifarnik Pg-Pa'!O$6:Q$22,2,FALSE),"")</f>
        <v>РАЗВОЈ КУЛТУРЕ И ИНФОРМИСАЊА</v>
      </c>
      <c r="I303" s="146">
        <f>IFERROR(+VLOOKUP($G303,'šifarnik Pg-Pa'!$O$6:$Q$22,3,FALSE),"")</f>
        <v>13</v>
      </c>
      <c r="J303" s="255" t="s">
        <v>514</v>
      </c>
      <c r="K303" s="305" t="str">
        <f>IFERROR(+VLOOKUP(J303,'šifarnik Pg-Pa'!O$28:P$140,2,FALSE),"")</f>
        <v xml:space="preserve">Јачање културне продукције и уметничког стваралаштва </v>
      </c>
      <c r="L303" s="245"/>
      <c r="M303" s="244"/>
      <c r="N303" s="239">
        <v>1</v>
      </c>
      <c r="O303" s="195" t="s">
        <v>1709</v>
      </c>
      <c r="P303" s="261">
        <v>1598000</v>
      </c>
      <c r="Q303" s="239">
        <v>453183</v>
      </c>
      <c r="R303" s="76"/>
      <c r="S303" s="76"/>
      <c r="T303" s="76"/>
      <c r="U303" s="76"/>
      <c r="V303" s="197"/>
      <c r="W303" s="197"/>
      <c r="X303" s="197"/>
      <c r="Y303" s="197"/>
      <c r="Z303" s="197"/>
      <c r="AA303" s="197"/>
      <c r="AB303" s="197">
        <f t="shared" si="5"/>
        <v>3</v>
      </c>
    </row>
    <row r="304" spans="1:28" ht="30">
      <c r="A304">
        <f>+IF(P304&gt;0,+MAX(A$8:A303)+1,0)</f>
        <v>296</v>
      </c>
      <c r="B304" s="240">
        <v>5</v>
      </c>
      <c r="C304" s="237" t="s">
        <v>1692</v>
      </c>
      <c r="D304" s="280" t="s">
        <v>1832</v>
      </c>
      <c r="E304" s="237" t="s">
        <v>1835</v>
      </c>
      <c r="F304" s="236">
        <v>820</v>
      </c>
      <c r="G304" s="236" t="s">
        <v>411</v>
      </c>
      <c r="H304" s="306" t="str">
        <f>IFERROR(+VLOOKUP(G304,'šifarnik Pg-Pa'!O$6:Q$22,2,FALSE),"")</f>
        <v>РАЗВОЈ КУЛТУРЕ И ИНФОРМИСАЊА</v>
      </c>
      <c r="I304" s="146">
        <f>IFERROR(+VLOOKUP($G304,'šifarnik Pg-Pa'!$O$6:$Q$22,3,FALSE),"")</f>
        <v>13</v>
      </c>
      <c r="J304" s="255" t="s">
        <v>514</v>
      </c>
      <c r="K304" s="305" t="str">
        <f>IFERROR(+VLOOKUP(J304,'šifarnik Pg-Pa'!O$28:P$140,2,FALSE),"")</f>
        <v xml:space="preserve">Јачање културне продукције и уметничког стваралаштва </v>
      </c>
      <c r="L304" s="245"/>
      <c r="M304" s="244"/>
      <c r="N304" s="239">
        <v>4</v>
      </c>
      <c r="O304" s="195" t="s">
        <v>1709</v>
      </c>
      <c r="P304" s="239">
        <v>456000</v>
      </c>
      <c r="Q304" s="239">
        <v>0</v>
      </c>
      <c r="R304" s="76"/>
      <c r="S304" s="76"/>
      <c r="T304" s="76"/>
      <c r="U304" s="76"/>
      <c r="V304" s="197"/>
      <c r="W304" s="197"/>
      <c r="X304" s="197"/>
      <c r="Y304" s="197"/>
      <c r="Z304" s="197"/>
      <c r="AA304" s="197"/>
      <c r="AB304" s="197">
        <f t="shared" si="5"/>
        <v>3</v>
      </c>
    </row>
    <row r="305" spans="1:28" ht="30">
      <c r="A305">
        <f>+IF(P305&gt;0,+MAX(A$8:A304)+1,0)</f>
        <v>297</v>
      </c>
      <c r="B305" s="240">
        <v>5</v>
      </c>
      <c r="C305" s="237" t="s">
        <v>1692</v>
      </c>
      <c r="D305" s="280" t="s">
        <v>1832</v>
      </c>
      <c r="E305" s="237" t="s">
        <v>1835</v>
      </c>
      <c r="F305" s="236">
        <v>820</v>
      </c>
      <c r="G305" s="236" t="s">
        <v>411</v>
      </c>
      <c r="H305" s="306" t="str">
        <f>IFERROR(+VLOOKUP(G305,'šifarnik Pg-Pa'!O$6:Q$22,2,FALSE),"")</f>
        <v>РАЗВОЈ КУЛТУРЕ И ИНФОРМИСАЊА</v>
      </c>
      <c r="I305" s="146">
        <f>IFERROR(+VLOOKUP($G305,'šifarnik Pg-Pa'!$O$6:$Q$22,3,FALSE),"")</f>
        <v>13</v>
      </c>
      <c r="J305" s="255" t="s">
        <v>514</v>
      </c>
      <c r="K305" s="305" t="str">
        <f>IFERROR(+VLOOKUP(J305,'šifarnik Pg-Pa'!O$28:P$140,2,FALSE),"")</f>
        <v xml:space="preserve">Јачање културне продукције и уметничког стваралаштва </v>
      </c>
      <c r="L305" s="245"/>
      <c r="M305" s="244"/>
      <c r="N305" s="239">
        <v>1</v>
      </c>
      <c r="O305" s="195" t="s">
        <v>1691</v>
      </c>
      <c r="P305" s="261">
        <v>850000</v>
      </c>
      <c r="Q305" s="239">
        <v>0</v>
      </c>
      <c r="R305" s="76"/>
      <c r="S305" s="76"/>
      <c r="T305" s="76"/>
      <c r="U305" s="76"/>
      <c r="V305" s="197"/>
      <c r="W305" s="197"/>
      <c r="X305" s="197"/>
      <c r="Y305" s="197"/>
      <c r="Z305" s="197"/>
      <c r="AA305" s="197"/>
      <c r="AB305" s="197">
        <f t="shared" si="5"/>
        <v>3</v>
      </c>
    </row>
    <row r="306" spans="1:28" ht="30">
      <c r="A306">
        <f>+IF(P306&gt;0,+MAX(A$8:A305)+1,0)</f>
        <v>298</v>
      </c>
      <c r="B306" s="240">
        <v>5</v>
      </c>
      <c r="C306" s="237" t="s">
        <v>1692</v>
      </c>
      <c r="D306" s="280" t="s">
        <v>1832</v>
      </c>
      <c r="E306" s="237" t="s">
        <v>1835</v>
      </c>
      <c r="F306" s="236">
        <v>820</v>
      </c>
      <c r="G306" s="236" t="s">
        <v>411</v>
      </c>
      <c r="H306" s="306" t="str">
        <f>IFERROR(+VLOOKUP(G306,'šifarnik Pg-Pa'!O$6:Q$22,2,FALSE),"")</f>
        <v>РАЗВОЈ КУЛТУРЕ И ИНФОРМИСАЊА</v>
      </c>
      <c r="I306" s="146">
        <f>IFERROR(+VLOOKUP($G306,'šifarnik Pg-Pa'!$O$6:$Q$22,3,FALSE),"")</f>
        <v>13</v>
      </c>
      <c r="J306" s="255" t="s">
        <v>514</v>
      </c>
      <c r="K306" s="305" t="str">
        <f>IFERROR(+VLOOKUP(J306,'šifarnik Pg-Pa'!O$28:P$140,2,FALSE),"")</f>
        <v xml:space="preserve">Јачање културне продукције и уметничког стваралаштва </v>
      </c>
      <c r="L306" s="245"/>
      <c r="M306" s="244"/>
      <c r="N306" s="239">
        <v>4</v>
      </c>
      <c r="O306" s="195" t="s">
        <v>1691</v>
      </c>
      <c r="P306" s="239">
        <v>310000</v>
      </c>
      <c r="Q306" s="239">
        <v>0</v>
      </c>
      <c r="R306" s="76"/>
      <c r="S306" s="76"/>
      <c r="T306" s="76"/>
      <c r="U306" s="76"/>
      <c r="V306" s="197"/>
      <c r="W306" s="197"/>
      <c r="X306" s="197"/>
      <c r="Y306" s="197"/>
      <c r="Z306" s="197"/>
      <c r="AA306" s="197"/>
      <c r="AB306" s="197">
        <f t="shared" si="5"/>
        <v>3</v>
      </c>
    </row>
    <row r="307" spans="1:28" ht="30">
      <c r="A307">
        <f>+IF(P307&gt;0,+MAX(A$8:A306)+1,0)</f>
        <v>299</v>
      </c>
      <c r="B307" s="240">
        <v>5</v>
      </c>
      <c r="C307" s="237" t="s">
        <v>1692</v>
      </c>
      <c r="D307" s="280" t="s">
        <v>1832</v>
      </c>
      <c r="E307" s="237" t="s">
        <v>1835</v>
      </c>
      <c r="F307" s="236">
        <v>820</v>
      </c>
      <c r="G307" s="236" t="s">
        <v>411</v>
      </c>
      <c r="H307" s="306" t="str">
        <f>IFERROR(+VLOOKUP(G307,'šifarnik Pg-Pa'!O$6:Q$22,2,FALSE),"")</f>
        <v>РАЗВОЈ КУЛТУРЕ И ИНФОРМИСАЊА</v>
      </c>
      <c r="I307" s="146">
        <f>IFERROR(+VLOOKUP($G307,'šifarnik Pg-Pa'!$O$6:$Q$22,3,FALSE),"")</f>
        <v>13</v>
      </c>
      <c r="J307" s="255" t="s">
        <v>514</v>
      </c>
      <c r="K307" s="305" t="str">
        <f>IFERROR(+VLOOKUP(J307,'šifarnik Pg-Pa'!O$28:P$140,2,FALSE),"")</f>
        <v xml:space="preserve">Јачање културне продукције и уметничког стваралаштва </v>
      </c>
      <c r="L307" s="245"/>
      <c r="M307" s="244"/>
      <c r="N307" s="239">
        <v>1</v>
      </c>
      <c r="O307" s="195" t="s">
        <v>1800</v>
      </c>
      <c r="P307" s="251">
        <v>396000</v>
      </c>
      <c r="Q307" s="239">
        <v>37808</v>
      </c>
      <c r="R307" s="76"/>
      <c r="S307" s="76"/>
      <c r="T307" s="76"/>
      <c r="U307" s="76"/>
      <c r="V307" s="197"/>
      <c r="W307" s="197"/>
      <c r="X307" s="197"/>
      <c r="Y307" s="197"/>
      <c r="Z307" s="197"/>
      <c r="AA307" s="197"/>
      <c r="AB307" s="197">
        <f t="shared" si="5"/>
        <v>3</v>
      </c>
    </row>
    <row r="308" spans="1:28" ht="30">
      <c r="A308">
        <f>+IF(P308&gt;0,+MAX(A$8:A307)+1,0)</f>
        <v>300</v>
      </c>
      <c r="B308" s="240">
        <v>5</v>
      </c>
      <c r="C308" s="237" t="s">
        <v>1692</v>
      </c>
      <c r="D308" s="280" t="s">
        <v>1832</v>
      </c>
      <c r="E308" s="237" t="s">
        <v>1835</v>
      </c>
      <c r="F308" s="236">
        <v>820</v>
      </c>
      <c r="G308" s="236" t="s">
        <v>411</v>
      </c>
      <c r="H308" s="306" t="str">
        <f>IFERROR(+VLOOKUP(G308,'šifarnik Pg-Pa'!O$6:Q$22,2,FALSE),"")</f>
        <v>РАЗВОЈ КУЛТУРЕ И ИНФОРМИСАЊА</v>
      </c>
      <c r="I308" s="146">
        <f>IFERROR(+VLOOKUP($G308,'šifarnik Pg-Pa'!$O$6:$Q$22,3,FALSE),"")</f>
        <v>13</v>
      </c>
      <c r="J308" s="255" t="s">
        <v>514</v>
      </c>
      <c r="K308" s="305" t="str">
        <f>IFERROR(+VLOOKUP(J308,'šifarnik Pg-Pa'!O$28:P$140,2,FALSE),"")</f>
        <v xml:space="preserve">Јачање културне продукције и уметничког стваралаштва </v>
      </c>
      <c r="L308" s="245"/>
      <c r="M308" s="244"/>
      <c r="N308" s="239">
        <v>4</v>
      </c>
      <c r="O308" s="195" t="s">
        <v>1800</v>
      </c>
      <c r="P308" s="239">
        <v>114000</v>
      </c>
      <c r="Q308" s="239"/>
      <c r="R308" s="76"/>
      <c r="S308" s="76"/>
      <c r="T308" s="76"/>
      <c r="U308" s="76"/>
      <c r="V308" s="197"/>
      <c r="W308" s="197"/>
      <c r="X308" s="197"/>
      <c r="Y308" s="197"/>
      <c r="Z308" s="197"/>
      <c r="AA308" s="197"/>
      <c r="AB308" s="197">
        <f t="shared" si="5"/>
        <v>3</v>
      </c>
    </row>
    <row r="309" spans="1:28" ht="30">
      <c r="A309">
        <f>+IF(P309&gt;0,+MAX(A$8:A308)+1,0)</f>
        <v>301</v>
      </c>
      <c r="B309" s="240">
        <v>5</v>
      </c>
      <c r="C309" s="237" t="s">
        <v>1692</v>
      </c>
      <c r="D309" s="280" t="s">
        <v>1832</v>
      </c>
      <c r="E309" s="237" t="s">
        <v>1835</v>
      </c>
      <c r="F309" s="236">
        <v>820</v>
      </c>
      <c r="G309" s="236" t="s">
        <v>411</v>
      </c>
      <c r="H309" s="306" t="str">
        <f>IFERROR(+VLOOKUP(G309,'šifarnik Pg-Pa'!O$6:Q$22,2,FALSE),"")</f>
        <v>РАЗВОЈ КУЛТУРЕ И ИНФОРМИСАЊА</v>
      </c>
      <c r="I309" s="146">
        <f>IFERROR(+VLOOKUP($G309,'šifarnik Pg-Pa'!$O$6:$Q$22,3,FALSE),"")</f>
        <v>13</v>
      </c>
      <c r="J309" s="255" t="s">
        <v>514</v>
      </c>
      <c r="K309" s="305" t="str">
        <f>IFERROR(+VLOOKUP(J309,'šifarnik Pg-Pa'!O$28:P$140,2,FALSE),"")</f>
        <v xml:space="preserve">Јачање културне продукције и уметничког стваралаштва </v>
      </c>
      <c r="L309" s="245"/>
      <c r="M309" s="244"/>
      <c r="N309" s="239">
        <v>1</v>
      </c>
      <c r="O309" s="195" t="s">
        <v>1786</v>
      </c>
      <c r="P309" s="261">
        <v>1306000</v>
      </c>
      <c r="Q309" s="239">
        <v>49795</v>
      </c>
      <c r="R309" s="76"/>
      <c r="S309" s="76"/>
      <c r="T309" s="76"/>
      <c r="U309" s="76"/>
      <c r="V309" s="197"/>
      <c r="W309" s="197"/>
      <c r="X309" s="197"/>
      <c r="Y309" s="197"/>
      <c r="Z309" s="197"/>
      <c r="AA309" s="197"/>
      <c r="AB309" s="197">
        <f t="shared" si="5"/>
        <v>3</v>
      </c>
    </row>
    <row r="310" spans="1:28" ht="30">
      <c r="A310">
        <f>+IF(P310&gt;0,+MAX(A$8:A309)+1,0)</f>
        <v>302</v>
      </c>
      <c r="B310" s="240">
        <v>5</v>
      </c>
      <c r="C310" s="237" t="s">
        <v>1692</v>
      </c>
      <c r="D310" s="280" t="s">
        <v>1832</v>
      </c>
      <c r="E310" s="237" t="s">
        <v>1835</v>
      </c>
      <c r="F310" s="236">
        <v>820</v>
      </c>
      <c r="G310" s="236" t="s">
        <v>411</v>
      </c>
      <c r="H310" s="306" t="str">
        <f>IFERROR(+VLOOKUP(G310,'šifarnik Pg-Pa'!O$6:Q$22,2,FALSE),"")</f>
        <v>РАЗВОЈ КУЛТУРЕ И ИНФОРМИСАЊА</v>
      </c>
      <c r="I310" s="146">
        <f>IFERROR(+VLOOKUP($G310,'šifarnik Pg-Pa'!$O$6:$Q$22,3,FALSE),"")</f>
        <v>13</v>
      </c>
      <c r="J310" s="255" t="s">
        <v>514</v>
      </c>
      <c r="K310" s="305" t="str">
        <f>IFERROR(+VLOOKUP(J310,'šifarnik Pg-Pa'!O$28:P$140,2,FALSE),"")</f>
        <v xml:space="preserve">Јачање културне продукције и уметничког стваралаштва </v>
      </c>
      <c r="L310" s="245"/>
      <c r="M310" s="244"/>
      <c r="N310" s="239">
        <v>4</v>
      </c>
      <c r="O310" s="195" t="s">
        <v>1786</v>
      </c>
      <c r="P310" s="239">
        <v>279200</v>
      </c>
      <c r="Q310" s="239"/>
      <c r="R310" s="76"/>
      <c r="S310" s="76"/>
      <c r="T310" s="76"/>
      <c r="U310" s="76"/>
      <c r="V310" s="197"/>
      <c r="W310" s="197"/>
      <c r="X310" s="197"/>
      <c r="Y310" s="197"/>
      <c r="Z310" s="197"/>
      <c r="AA310" s="197"/>
      <c r="AB310" s="197">
        <f t="shared" si="5"/>
        <v>3</v>
      </c>
    </row>
    <row r="311" spans="1:28" ht="30">
      <c r="A311">
        <f>+IF(P311&gt;0,+MAX(A$8:A310)+1,0)</f>
        <v>303</v>
      </c>
      <c r="B311" s="240">
        <v>5</v>
      </c>
      <c r="C311" s="237" t="s">
        <v>1692</v>
      </c>
      <c r="D311" s="296" t="s">
        <v>1836</v>
      </c>
      <c r="E311" s="237" t="s">
        <v>1837</v>
      </c>
      <c r="F311" s="236">
        <v>820</v>
      </c>
      <c r="G311" s="236" t="s">
        <v>411</v>
      </c>
      <c r="H311" s="306" t="str">
        <f>IFERROR(+VLOOKUP(G311,'šifarnik Pg-Pa'!O$6:Q$22,2,FALSE),"")</f>
        <v>РАЗВОЈ КУЛТУРЕ И ИНФОРМИСАЊА</v>
      </c>
      <c r="I311" s="146">
        <f>IFERROR(+VLOOKUP($G311,'šifarnik Pg-Pa'!$O$6:$Q$22,3,FALSE),"")</f>
        <v>13</v>
      </c>
      <c r="J311" s="289" t="s">
        <v>513</v>
      </c>
      <c r="K311" s="305" t="str">
        <f>IFERROR(+VLOOKUP(J311,'šifarnik Pg-Pa'!O$28:P$140,2,FALSE),"")</f>
        <v>Функционисање локалних установа културе</v>
      </c>
      <c r="L311" s="245"/>
      <c r="M311" s="244"/>
      <c r="N311" s="239">
        <v>1</v>
      </c>
      <c r="O311" s="195" t="s">
        <v>1687</v>
      </c>
      <c r="P311" s="251">
        <v>9300785</v>
      </c>
      <c r="Q311" s="239">
        <v>890562</v>
      </c>
      <c r="R311" s="76"/>
      <c r="S311" s="76"/>
      <c r="T311" s="76"/>
      <c r="U311" s="76"/>
      <c r="V311" s="197"/>
      <c r="W311" s="197"/>
      <c r="X311" s="197"/>
      <c r="Y311" s="197"/>
      <c r="Z311" s="197"/>
      <c r="AA311" s="197"/>
      <c r="AB311" s="197">
        <f t="shared" si="5"/>
        <v>3</v>
      </c>
    </row>
    <row r="312" spans="1:28" ht="30">
      <c r="A312">
        <f>+IF(P312&gt;0,+MAX(A$8:A311)+1,0)</f>
        <v>304</v>
      </c>
      <c r="B312" s="240">
        <v>5</v>
      </c>
      <c r="C312" s="237" t="s">
        <v>1692</v>
      </c>
      <c r="D312" s="296" t="s">
        <v>1836</v>
      </c>
      <c r="E312" s="237" t="s">
        <v>1837</v>
      </c>
      <c r="F312" s="236">
        <v>820</v>
      </c>
      <c r="G312" s="236" t="s">
        <v>411</v>
      </c>
      <c r="H312" s="306" t="str">
        <f>IFERROR(+VLOOKUP(G312,'šifarnik Pg-Pa'!O$6:Q$22,2,FALSE),"")</f>
        <v>РАЗВОЈ КУЛТУРЕ И ИНФОРМИСАЊА</v>
      </c>
      <c r="I312" s="146">
        <f>IFERROR(+VLOOKUP($G312,'šifarnik Pg-Pa'!$O$6:$Q$22,3,FALSE),"")</f>
        <v>13</v>
      </c>
      <c r="J312" s="289" t="s">
        <v>513</v>
      </c>
      <c r="K312" s="305" t="str">
        <f>IFERROR(+VLOOKUP(J312,'šifarnik Pg-Pa'!O$28:P$140,2,FALSE),"")</f>
        <v>Функционисање локалних установа културе</v>
      </c>
      <c r="L312" s="245"/>
      <c r="M312" s="244"/>
      <c r="N312" s="239">
        <v>1</v>
      </c>
      <c r="O312" s="195" t="s">
        <v>1819</v>
      </c>
      <c r="P312" s="251">
        <v>1664840</v>
      </c>
      <c r="Q312" s="239">
        <v>152734</v>
      </c>
      <c r="R312" s="76"/>
      <c r="S312" s="76"/>
      <c r="T312" s="76"/>
      <c r="U312" s="76"/>
      <c r="V312" s="197"/>
      <c r="W312" s="197"/>
      <c r="X312" s="197"/>
      <c r="Y312" s="197"/>
      <c r="Z312" s="197"/>
      <c r="AA312" s="197"/>
      <c r="AB312" s="197">
        <f t="shared" si="5"/>
        <v>3</v>
      </c>
    </row>
    <row r="313" spans="1:28" ht="30">
      <c r="A313">
        <f>+IF(P313&gt;0,+MAX(A$8:A312)+1,0)</f>
        <v>305</v>
      </c>
      <c r="B313" s="240">
        <v>5</v>
      </c>
      <c r="C313" s="237" t="s">
        <v>1692</v>
      </c>
      <c r="D313" s="296" t="s">
        <v>1836</v>
      </c>
      <c r="E313" s="237" t="s">
        <v>1837</v>
      </c>
      <c r="F313" s="236">
        <v>820</v>
      </c>
      <c r="G313" s="236" t="s">
        <v>411</v>
      </c>
      <c r="H313" s="306" t="str">
        <f>IFERROR(+VLOOKUP(G313,'šifarnik Pg-Pa'!O$6:Q$22,2,FALSE),"")</f>
        <v>РАЗВОЈ КУЛТУРЕ И ИНФОРМИСАЊА</v>
      </c>
      <c r="I313" s="146">
        <f>IFERROR(+VLOOKUP($G313,'šifarnik Pg-Pa'!$O$6:$Q$22,3,FALSE),"")</f>
        <v>13</v>
      </c>
      <c r="J313" s="289" t="s">
        <v>513</v>
      </c>
      <c r="K313" s="305" t="str">
        <f>IFERROR(+VLOOKUP(J313,'šifarnik Pg-Pa'!O$28:P$140,2,FALSE),"")</f>
        <v>Функционисање локалних установа културе</v>
      </c>
      <c r="L313" s="245"/>
      <c r="M313" s="244"/>
      <c r="N313" s="239">
        <v>1</v>
      </c>
      <c r="O313" s="195" t="s">
        <v>1821</v>
      </c>
      <c r="P313" s="251">
        <v>100000</v>
      </c>
      <c r="Q313" s="239">
        <v>0</v>
      </c>
      <c r="R313" s="76"/>
      <c r="S313" s="76"/>
      <c r="T313" s="76"/>
      <c r="U313" s="76"/>
      <c r="V313" s="197"/>
      <c r="W313" s="197"/>
      <c r="X313" s="197"/>
      <c r="Y313" s="197"/>
      <c r="Z313" s="197"/>
      <c r="AA313" s="197"/>
      <c r="AB313" s="197">
        <f t="shared" si="5"/>
        <v>3</v>
      </c>
    </row>
    <row r="314" spans="1:28" ht="30">
      <c r="A314">
        <f>+IF(P314&gt;0,+MAX(A$8:A313)+1,0)</f>
        <v>306</v>
      </c>
      <c r="B314" s="240">
        <v>5</v>
      </c>
      <c r="C314" s="237" t="s">
        <v>1692</v>
      </c>
      <c r="D314" s="296" t="s">
        <v>1836</v>
      </c>
      <c r="E314" s="237" t="s">
        <v>1837</v>
      </c>
      <c r="F314" s="236">
        <v>820</v>
      </c>
      <c r="G314" s="236" t="s">
        <v>411</v>
      </c>
      <c r="H314" s="306" t="str">
        <f>IFERROR(+VLOOKUP(G314,'šifarnik Pg-Pa'!O$6:Q$22,2,FALSE),"")</f>
        <v>РАЗВОЈ КУЛТУРЕ И ИНФОРМИСАЊА</v>
      </c>
      <c r="I314" s="146">
        <f>IFERROR(+VLOOKUP($G314,'šifarnik Pg-Pa'!$O$6:$Q$22,3,FALSE),"")</f>
        <v>13</v>
      </c>
      <c r="J314" s="289" t="s">
        <v>513</v>
      </c>
      <c r="K314" s="305" t="str">
        <f>IFERROR(+VLOOKUP(J314,'šifarnik Pg-Pa'!O$28:P$140,2,FALSE),"")</f>
        <v>Функционисање локалних установа културе</v>
      </c>
      <c r="L314" s="245"/>
      <c r="M314" s="244"/>
      <c r="N314" s="239">
        <v>4</v>
      </c>
      <c r="O314" s="195" t="s">
        <v>1821</v>
      </c>
      <c r="P314" s="239">
        <v>30000</v>
      </c>
      <c r="Q314" s="239">
        <v>0</v>
      </c>
      <c r="R314" s="76"/>
      <c r="S314" s="76"/>
      <c r="T314" s="76"/>
      <c r="U314" s="76"/>
      <c r="V314" s="197"/>
      <c r="W314" s="197"/>
      <c r="X314" s="197"/>
      <c r="Y314" s="197"/>
      <c r="Z314" s="197"/>
      <c r="AA314" s="197"/>
      <c r="AB314" s="197">
        <f t="shared" si="5"/>
        <v>3</v>
      </c>
    </row>
    <row r="315" spans="1:28" ht="30">
      <c r="A315">
        <f>+IF(P315&gt;0,+MAX(A$8:A314)+1,0)</f>
        <v>307</v>
      </c>
      <c r="B315" s="240">
        <v>5</v>
      </c>
      <c r="C315" s="237" t="s">
        <v>1692</v>
      </c>
      <c r="D315" s="296" t="s">
        <v>1836</v>
      </c>
      <c r="E315" s="237" t="s">
        <v>1837</v>
      </c>
      <c r="F315" s="236">
        <v>820</v>
      </c>
      <c r="G315" s="236" t="s">
        <v>411</v>
      </c>
      <c r="H315" s="306" t="str">
        <f>IFERROR(+VLOOKUP(G315,'šifarnik Pg-Pa'!O$6:Q$22,2,FALSE),"")</f>
        <v>РАЗВОЈ КУЛТУРЕ И ИНФОРМИСАЊА</v>
      </c>
      <c r="I315" s="146">
        <f>IFERROR(+VLOOKUP($G315,'šifarnik Pg-Pa'!$O$6:$Q$22,3,FALSE),"")</f>
        <v>13</v>
      </c>
      <c r="J315" s="289" t="s">
        <v>513</v>
      </c>
      <c r="K315" s="305" t="str">
        <f>IFERROR(+VLOOKUP(J315,'šifarnik Pg-Pa'!O$28:P$140,2,FALSE),"")</f>
        <v>Функционисање локалних установа културе</v>
      </c>
      <c r="L315" s="245"/>
      <c r="M315" s="244"/>
      <c r="N315" s="239">
        <v>1</v>
      </c>
      <c r="O315" s="195" t="s">
        <v>1823</v>
      </c>
      <c r="P315" s="251">
        <v>70000</v>
      </c>
      <c r="Q315" s="239">
        <v>0</v>
      </c>
      <c r="R315" s="76"/>
      <c r="S315" s="76"/>
      <c r="T315" s="76"/>
      <c r="U315" s="76"/>
      <c r="V315" s="197"/>
      <c r="W315" s="197"/>
      <c r="X315" s="197"/>
      <c r="Y315" s="197"/>
      <c r="Z315" s="197"/>
      <c r="AA315" s="197"/>
      <c r="AB315" s="197">
        <f t="shared" si="5"/>
        <v>3</v>
      </c>
    </row>
    <row r="316" spans="1:28" ht="30">
      <c r="A316">
        <f>+IF(P316&gt;0,+MAX(A$8:A315)+1,0)</f>
        <v>308</v>
      </c>
      <c r="B316" s="240">
        <v>5</v>
      </c>
      <c r="C316" s="237" t="s">
        <v>1692</v>
      </c>
      <c r="D316" s="296" t="s">
        <v>1836</v>
      </c>
      <c r="E316" s="237" t="s">
        <v>1837</v>
      </c>
      <c r="F316" s="236">
        <v>820</v>
      </c>
      <c r="G316" s="236" t="s">
        <v>411</v>
      </c>
      <c r="H316" s="306" t="str">
        <f>IFERROR(+VLOOKUP(G316,'šifarnik Pg-Pa'!O$6:Q$22,2,FALSE),"")</f>
        <v>РАЗВОЈ КУЛТУРЕ И ИНФОРМИСАЊА</v>
      </c>
      <c r="I316" s="146">
        <f>IFERROR(+VLOOKUP($G316,'šifarnik Pg-Pa'!$O$6:$Q$22,3,FALSE),"")</f>
        <v>13</v>
      </c>
      <c r="J316" s="289" t="s">
        <v>513</v>
      </c>
      <c r="K316" s="305" t="str">
        <f>IFERROR(+VLOOKUP(J316,'šifarnik Pg-Pa'!O$28:P$140,2,FALSE),"")</f>
        <v>Функционисање локалних установа културе</v>
      </c>
      <c r="L316" s="245"/>
      <c r="M316" s="244"/>
      <c r="N316" s="239">
        <v>1</v>
      </c>
      <c r="O316" s="195" t="s">
        <v>1708</v>
      </c>
      <c r="P316" s="251">
        <v>442000</v>
      </c>
      <c r="Q316" s="239">
        <v>23042</v>
      </c>
      <c r="R316" s="76"/>
      <c r="S316" s="76"/>
      <c r="T316" s="76"/>
      <c r="U316" s="76"/>
      <c r="V316" s="197"/>
      <c r="W316" s="197"/>
      <c r="X316" s="197"/>
      <c r="Y316" s="197"/>
      <c r="Z316" s="197"/>
      <c r="AA316" s="197"/>
      <c r="AB316" s="197">
        <f t="shared" si="5"/>
        <v>3</v>
      </c>
    </row>
    <row r="317" spans="1:28" ht="30">
      <c r="A317">
        <f>+IF(P317&gt;0,+MAX(A$8:A316)+1,0)</f>
        <v>309</v>
      </c>
      <c r="B317" s="240">
        <v>5</v>
      </c>
      <c r="C317" s="237" t="s">
        <v>1692</v>
      </c>
      <c r="D317" s="296" t="s">
        <v>1836</v>
      </c>
      <c r="E317" s="237" t="s">
        <v>1837</v>
      </c>
      <c r="F317" s="236">
        <v>820</v>
      </c>
      <c r="G317" s="236" t="s">
        <v>411</v>
      </c>
      <c r="H317" s="306" t="str">
        <f>IFERROR(+VLOOKUP(G317,'šifarnik Pg-Pa'!O$6:Q$22,2,FALSE),"")</f>
        <v>РАЗВОЈ КУЛТУРЕ И ИНФОРМИСАЊА</v>
      </c>
      <c r="I317" s="146">
        <f>IFERROR(+VLOOKUP($G317,'šifarnik Pg-Pa'!$O$6:$Q$22,3,FALSE),"")</f>
        <v>13</v>
      </c>
      <c r="J317" s="289" t="s">
        <v>513</v>
      </c>
      <c r="K317" s="305" t="str">
        <f>IFERROR(+VLOOKUP(J317,'šifarnik Pg-Pa'!O$28:P$140,2,FALSE),"")</f>
        <v>Функционисање локалних установа културе</v>
      </c>
      <c r="L317" s="245"/>
      <c r="M317" s="244"/>
      <c r="N317" s="239">
        <v>4</v>
      </c>
      <c r="O317" s="195" t="s">
        <v>1708</v>
      </c>
      <c r="P317" s="239">
        <v>66000</v>
      </c>
      <c r="Q317" s="239">
        <v>0</v>
      </c>
      <c r="R317" s="76"/>
      <c r="S317" s="76"/>
      <c r="T317" s="76"/>
      <c r="U317" s="76"/>
      <c r="V317" s="197"/>
      <c r="W317" s="197"/>
      <c r="X317" s="197"/>
      <c r="Y317" s="197"/>
      <c r="Z317" s="197"/>
      <c r="AA317" s="197"/>
      <c r="AB317" s="197">
        <f t="shared" si="5"/>
        <v>3</v>
      </c>
    </row>
    <row r="318" spans="1:28" ht="30">
      <c r="A318">
        <f>+IF(P318&gt;0,+MAX(A$8:A317)+1,0)</f>
        <v>310</v>
      </c>
      <c r="B318" s="240">
        <v>5</v>
      </c>
      <c r="C318" s="237" t="s">
        <v>1692</v>
      </c>
      <c r="D318" s="296" t="s">
        <v>1836</v>
      </c>
      <c r="E318" s="237" t="s">
        <v>1837</v>
      </c>
      <c r="F318" s="236">
        <v>820</v>
      </c>
      <c r="G318" s="236" t="s">
        <v>411</v>
      </c>
      <c r="H318" s="306" t="str">
        <f>IFERROR(+VLOOKUP(G318,'šifarnik Pg-Pa'!O$6:Q$22,2,FALSE),"")</f>
        <v>РАЗВОЈ КУЛТУРЕ И ИНФОРМИСАЊА</v>
      </c>
      <c r="I318" s="146">
        <f>IFERROR(+VLOOKUP($G318,'šifarnik Pg-Pa'!$O$6:$Q$22,3,FALSE),"")</f>
        <v>13</v>
      </c>
      <c r="J318" s="289" t="s">
        <v>513</v>
      </c>
      <c r="K318" s="305" t="str">
        <f>IFERROR(+VLOOKUP(J318,'šifarnik Pg-Pa'!O$28:P$140,2,FALSE),"")</f>
        <v>Функционисање локалних установа културе</v>
      </c>
      <c r="L318" s="245"/>
      <c r="M318" s="244"/>
      <c r="N318" s="239">
        <v>1</v>
      </c>
      <c r="O318" s="195" t="s">
        <v>1824</v>
      </c>
      <c r="P318" s="251">
        <v>190800</v>
      </c>
      <c r="Q318" s="239">
        <v>4290</v>
      </c>
      <c r="R318" s="76"/>
      <c r="S318" s="76"/>
      <c r="T318" s="76"/>
      <c r="U318" s="76"/>
      <c r="V318" s="197"/>
      <c r="W318" s="197"/>
      <c r="X318" s="197"/>
      <c r="Y318" s="197"/>
      <c r="Z318" s="197"/>
      <c r="AA318" s="197"/>
      <c r="AB318" s="197">
        <f t="shared" si="5"/>
        <v>3</v>
      </c>
    </row>
    <row r="319" spans="1:28" ht="30">
      <c r="A319">
        <f>+IF(P319&gt;0,+MAX(A$8:A318)+1,0)</f>
        <v>311</v>
      </c>
      <c r="B319" s="240">
        <v>5</v>
      </c>
      <c r="C319" s="237" t="s">
        <v>1692</v>
      </c>
      <c r="D319" s="296" t="s">
        <v>1836</v>
      </c>
      <c r="E319" s="237" t="s">
        <v>1837</v>
      </c>
      <c r="F319" s="236">
        <v>820</v>
      </c>
      <c r="G319" s="236" t="s">
        <v>411</v>
      </c>
      <c r="H319" s="306" t="str">
        <f>IFERROR(+VLOOKUP(G319,'šifarnik Pg-Pa'!O$6:Q$22,2,FALSE),"")</f>
        <v>РАЗВОЈ КУЛТУРЕ И ИНФОРМИСАЊА</v>
      </c>
      <c r="I319" s="146">
        <f>IFERROR(+VLOOKUP($G319,'šifarnik Pg-Pa'!$O$6:$Q$22,3,FALSE),"")</f>
        <v>13</v>
      </c>
      <c r="J319" s="289" t="s">
        <v>513</v>
      </c>
      <c r="K319" s="305" t="str">
        <f>IFERROR(+VLOOKUP(J319,'šifarnik Pg-Pa'!O$28:P$140,2,FALSE),"")</f>
        <v>Функционисање локалних установа културе</v>
      </c>
      <c r="L319" s="245"/>
      <c r="M319" s="244"/>
      <c r="N319" s="239">
        <v>4</v>
      </c>
      <c r="O319" s="195" t="s">
        <v>1824</v>
      </c>
      <c r="P319" s="239">
        <v>52500</v>
      </c>
      <c r="Q319" s="239">
        <v>0</v>
      </c>
      <c r="R319" s="76"/>
      <c r="S319" s="76"/>
      <c r="T319" s="76"/>
      <c r="U319" s="76"/>
      <c r="V319" s="197"/>
      <c r="W319" s="197"/>
      <c r="X319" s="197"/>
      <c r="Y319" s="197"/>
      <c r="Z319" s="197"/>
      <c r="AA319" s="197"/>
      <c r="AB319" s="197">
        <f t="shared" si="5"/>
        <v>3</v>
      </c>
    </row>
    <row r="320" spans="1:28" ht="30">
      <c r="A320">
        <f>+IF(P320&gt;0,+MAX(A$8:A319)+1,0)</f>
        <v>312</v>
      </c>
      <c r="B320" s="240">
        <v>5</v>
      </c>
      <c r="C320" s="237" t="s">
        <v>1692</v>
      </c>
      <c r="D320" s="296" t="s">
        <v>1836</v>
      </c>
      <c r="E320" s="237" t="s">
        <v>1837</v>
      </c>
      <c r="F320" s="236">
        <v>820</v>
      </c>
      <c r="G320" s="236" t="s">
        <v>411</v>
      </c>
      <c r="H320" s="306" t="str">
        <f>IFERROR(+VLOOKUP(G320,'šifarnik Pg-Pa'!O$6:Q$22,2,FALSE),"")</f>
        <v>РАЗВОЈ КУЛТУРЕ И ИНФОРМИСАЊА</v>
      </c>
      <c r="I320" s="146">
        <f>IFERROR(+VLOOKUP($G320,'šifarnik Pg-Pa'!$O$6:$Q$22,3,FALSE),"")</f>
        <v>13</v>
      </c>
      <c r="J320" s="289" t="s">
        <v>513</v>
      </c>
      <c r="K320" s="305" t="str">
        <f>IFERROR(+VLOOKUP(J320,'šifarnik Pg-Pa'!O$28:P$140,2,FALSE),"")</f>
        <v>Функционисање локалних установа културе</v>
      </c>
      <c r="L320" s="245"/>
      <c r="M320" s="244"/>
      <c r="N320" s="239">
        <v>1</v>
      </c>
      <c r="O320" s="195" t="s">
        <v>1709</v>
      </c>
      <c r="P320" s="251">
        <v>885000</v>
      </c>
      <c r="Q320" s="239">
        <v>4400</v>
      </c>
      <c r="R320" s="76"/>
      <c r="S320" s="76"/>
      <c r="T320" s="76"/>
      <c r="U320" s="76"/>
      <c r="V320" s="197"/>
      <c r="W320" s="197"/>
      <c r="X320" s="197"/>
      <c r="Y320" s="197"/>
      <c r="Z320" s="197"/>
      <c r="AA320" s="197"/>
      <c r="AB320" s="197">
        <f t="shared" si="5"/>
        <v>3</v>
      </c>
    </row>
    <row r="321" spans="1:28" ht="30">
      <c r="A321">
        <f>+IF(P321&gt;0,+MAX(A$8:A320)+1,0)</f>
        <v>313</v>
      </c>
      <c r="B321" s="240">
        <v>5</v>
      </c>
      <c r="C321" s="237" t="s">
        <v>1692</v>
      </c>
      <c r="D321" s="296" t="s">
        <v>1836</v>
      </c>
      <c r="E321" s="237" t="s">
        <v>1837</v>
      </c>
      <c r="F321" s="236">
        <v>820</v>
      </c>
      <c r="G321" s="236" t="s">
        <v>411</v>
      </c>
      <c r="H321" s="306" t="str">
        <f>IFERROR(+VLOOKUP(G321,'šifarnik Pg-Pa'!O$6:Q$22,2,FALSE),"")</f>
        <v>РАЗВОЈ КУЛТУРЕ И ИНФОРМИСАЊА</v>
      </c>
      <c r="I321" s="146">
        <f>IFERROR(+VLOOKUP($G321,'šifarnik Pg-Pa'!$O$6:$Q$22,3,FALSE),"")</f>
        <v>13</v>
      </c>
      <c r="J321" s="289" t="s">
        <v>513</v>
      </c>
      <c r="K321" s="305" t="str">
        <f>IFERROR(+VLOOKUP(J321,'šifarnik Pg-Pa'!O$28:P$140,2,FALSE),"")</f>
        <v>Функционисање локалних установа културе</v>
      </c>
      <c r="L321" s="245"/>
      <c r="M321" s="244"/>
      <c r="N321" s="239">
        <v>4</v>
      </c>
      <c r="O321" s="195" t="s">
        <v>1709</v>
      </c>
      <c r="P321" s="239">
        <v>230000</v>
      </c>
      <c r="Q321" s="239">
        <v>0</v>
      </c>
      <c r="R321" s="76"/>
      <c r="S321" s="76"/>
      <c r="T321" s="76"/>
      <c r="U321" s="76"/>
      <c r="V321" s="197"/>
      <c r="W321" s="197"/>
      <c r="X321" s="197"/>
      <c r="Y321" s="197"/>
      <c r="Z321" s="197"/>
      <c r="AA321" s="197"/>
      <c r="AB321" s="197">
        <f t="shared" si="5"/>
        <v>3</v>
      </c>
    </row>
    <row r="322" spans="1:28" ht="30">
      <c r="A322">
        <f>+IF(P322&gt;0,+MAX(A$8:A321)+1,0)</f>
        <v>314</v>
      </c>
      <c r="B322" s="240">
        <v>5</v>
      </c>
      <c r="C322" s="237" t="s">
        <v>1692</v>
      </c>
      <c r="D322" s="296" t="s">
        <v>1836</v>
      </c>
      <c r="E322" s="237" t="s">
        <v>1837</v>
      </c>
      <c r="F322" s="236">
        <v>820</v>
      </c>
      <c r="G322" s="236" t="s">
        <v>411</v>
      </c>
      <c r="H322" s="306" t="str">
        <f>IFERROR(+VLOOKUP(G322,'šifarnik Pg-Pa'!O$6:Q$22,2,FALSE),"")</f>
        <v>РАЗВОЈ КУЛТУРЕ И ИНФОРМИСАЊА</v>
      </c>
      <c r="I322" s="146">
        <f>IFERROR(+VLOOKUP($G322,'šifarnik Pg-Pa'!$O$6:$Q$22,3,FALSE),"")</f>
        <v>13</v>
      </c>
      <c r="J322" s="289" t="s">
        <v>513</v>
      </c>
      <c r="K322" s="305" t="str">
        <f>IFERROR(+VLOOKUP(J322,'šifarnik Pg-Pa'!O$28:P$140,2,FALSE),"")</f>
        <v>Функционисање локалних установа културе</v>
      </c>
      <c r="L322" s="245"/>
      <c r="M322" s="244"/>
      <c r="N322" s="239">
        <v>1</v>
      </c>
      <c r="O322" s="195" t="s">
        <v>1691</v>
      </c>
      <c r="P322" s="251">
        <v>160000</v>
      </c>
      <c r="Q322" s="239">
        <v>0</v>
      </c>
      <c r="R322" s="76"/>
      <c r="S322" s="76"/>
      <c r="T322" s="76"/>
      <c r="U322" s="76"/>
      <c r="V322" s="197"/>
      <c r="W322" s="197"/>
      <c r="X322" s="197"/>
      <c r="Y322" s="197"/>
      <c r="Z322" s="197"/>
      <c r="AA322" s="197"/>
      <c r="AB322" s="197">
        <f t="shared" si="5"/>
        <v>3</v>
      </c>
    </row>
    <row r="323" spans="1:28" ht="30">
      <c r="A323">
        <f>+IF(P323&gt;0,+MAX(A$8:A322)+1,0)</f>
        <v>315</v>
      </c>
      <c r="B323" s="240">
        <v>5</v>
      </c>
      <c r="C323" s="237" t="s">
        <v>1692</v>
      </c>
      <c r="D323" s="296" t="s">
        <v>1836</v>
      </c>
      <c r="E323" s="237" t="s">
        <v>1837</v>
      </c>
      <c r="F323" s="236">
        <v>820</v>
      </c>
      <c r="G323" s="236" t="s">
        <v>411</v>
      </c>
      <c r="H323" s="306" t="str">
        <f>IFERROR(+VLOOKUP(G323,'šifarnik Pg-Pa'!O$6:Q$22,2,FALSE),"")</f>
        <v>РАЗВОЈ КУЛТУРЕ И ИНФОРМИСАЊА</v>
      </c>
      <c r="I323" s="146">
        <f>IFERROR(+VLOOKUP($G323,'šifarnik Pg-Pa'!$O$6:$Q$22,3,FALSE),"")</f>
        <v>13</v>
      </c>
      <c r="J323" s="289" t="s">
        <v>513</v>
      </c>
      <c r="K323" s="305" t="str">
        <f>IFERROR(+VLOOKUP(J323,'šifarnik Pg-Pa'!O$28:P$140,2,FALSE),"")</f>
        <v>Функционисање локалних установа културе</v>
      </c>
      <c r="L323" s="245"/>
      <c r="M323" s="244"/>
      <c r="N323" s="239">
        <v>4</v>
      </c>
      <c r="O323" s="195" t="s">
        <v>1691</v>
      </c>
      <c r="P323" s="239">
        <v>35000</v>
      </c>
      <c r="Q323" s="239">
        <v>0</v>
      </c>
      <c r="R323" s="76"/>
      <c r="S323" s="76"/>
      <c r="T323" s="76"/>
      <c r="U323" s="76"/>
      <c r="V323" s="197"/>
      <c r="W323" s="197"/>
      <c r="X323" s="197"/>
      <c r="Y323" s="197"/>
      <c r="Z323" s="197"/>
      <c r="AA323" s="197"/>
      <c r="AB323" s="197">
        <f t="shared" si="5"/>
        <v>3</v>
      </c>
    </row>
    <row r="324" spans="1:28" ht="30">
      <c r="A324">
        <f>+IF(P324&gt;0,+MAX(A$8:A323)+1,0)</f>
        <v>316</v>
      </c>
      <c r="B324" s="240">
        <v>5</v>
      </c>
      <c r="C324" s="237" t="s">
        <v>1692</v>
      </c>
      <c r="D324" s="296" t="s">
        <v>1836</v>
      </c>
      <c r="E324" s="237" t="s">
        <v>1837</v>
      </c>
      <c r="F324" s="236">
        <v>820</v>
      </c>
      <c r="G324" s="236" t="s">
        <v>411</v>
      </c>
      <c r="H324" s="306" t="str">
        <f>IFERROR(+VLOOKUP(G324,'šifarnik Pg-Pa'!O$6:Q$22,2,FALSE),"")</f>
        <v>РАЗВОЈ КУЛТУРЕ И ИНФОРМИСАЊА</v>
      </c>
      <c r="I324" s="146">
        <f>IFERROR(+VLOOKUP($G324,'šifarnik Pg-Pa'!$O$6:$Q$22,3,FALSE),"")</f>
        <v>13</v>
      </c>
      <c r="J324" s="289" t="s">
        <v>513</v>
      </c>
      <c r="K324" s="305" t="str">
        <f>IFERROR(+VLOOKUP(J324,'šifarnik Pg-Pa'!O$28:P$140,2,FALSE),"")</f>
        <v>Функционисање локалних установа културе</v>
      </c>
      <c r="L324" s="245"/>
      <c r="M324" s="244"/>
      <c r="N324" s="239">
        <v>1</v>
      </c>
      <c r="O324" s="195" t="s">
        <v>1800</v>
      </c>
      <c r="P324" s="251">
        <v>285000</v>
      </c>
      <c r="Q324" s="239">
        <v>0</v>
      </c>
      <c r="R324" s="76"/>
      <c r="S324" s="76"/>
      <c r="T324" s="76"/>
      <c r="U324" s="76"/>
      <c r="V324" s="197"/>
      <c r="W324" s="197"/>
      <c r="X324" s="197"/>
      <c r="Y324" s="197"/>
      <c r="Z324" s="197"/>
      <c r="AA324" s="197"/>
      <c r="AB324" s="197">
        <f t="shared" si="5"/>
        <v>3</v>
      </c>
    </row>
    <row r="325" spans="1:28" ht="30">
      <c r="A325">
        <f>+IF(P325&gt;0,+MAX(A$8:A324)+1,0)</f>
        <v>317</v>
      </c>
      <c r="B325" s="240">
        <v>5</v>
      </c>
      <c r="C325" s="237" t="s">
        <v>1692</v>
      </c>
      <c r="D325" s="296" t="s">
        <v>1836</v>
      </c>
      <c r="E325" s="237" t="s">
        <v>1837</v>
      </c>
      <c r="F325" s="236">
        <v>820</v>
      </c>
      <c r="G325" s="236" t="s">
        <v>411</v>
      </c>
      <c r="H325" s="306" t="str">
        <f>IFERROR(+VLOOKUP(G325,'šifarnik Pg-Pa'!O$6:Q$22,2,FALSE),"")</f>
        <v>РАЗВОЈ КУЛТУРЕ И ИНФОРМИСАЊА</v>
      </c>
      <c r="I325" s="146">
        <f>IFERROR(+VLOOKUP($G325,'šifarnik Pg-Pa'!$O$6:$Q$22,3,FALSE),"")</f>
        <v>13</v>
      </c>
      <c r="J325" s="289" t="s">
        <v>513</v>
      </c>
      <c r="K325" s="305" t="str">
        <f>IFERROR(+VLOOKUP(J325,'šifarnik Pg-Pa'!O$28:P$140,2,FALSE),"")</f>
        <v>Функционисање локалних установа културе</v>
      </c>
      <c r="L325" s="245"/>
      <c r="M325" s="244"/>
      <c r="N325" s="239">
        <v>4</v>
      </c>
      <c r="O325" s="195" t="s">
        <v>1800</v>
      </c>
      <c r="P325" s="239">
        <v>45000</v>
      </c>
      <c r="Q325" s="239">
        <v>0</v>
      </c>
      <c r="R325" s="76"/>
      <c r="S325" s="76"/>
      <c r="T325" s="76"/>
      <c r="U325" s="76"/>
      <c r="V325" s="197"/>
      <c r="W325" s="197"/>
      <c r="X325" s="197"/>
      <c r="Y325" s="197"/>
      <c r="Z325" s="197"/>
      <c r="AA325" s="197"/>
      <c r="AB325" s="197">
        <f t="shared" si="5"/>
        <v>3</v>
      </c>
    </row>
    <row r="326" spans="1:28" ht="30">
      <c r="A326">
        <f>+IF(P326&gt;0,+MAX(A$8:A325)+1,0)</f>
        <v>318</v>
      </c>
      <c r="B326" s="240">
        <v>5</v>
      </c>
      <c r="C326" s="237" t="s">
        <v>1692</v>
      </c>
      <c r="D326" s="296" t="s">
        <v>1836</v>
      </c>
      <c r="E326" s="237" t="s">
        <v>1837</v>
      </c>
      <c r="F326" s="236">
        <v>820</v>
      </c>
      <c r="G326" s="236" t="s">
        <v>411</v>
      </c>
      <c r="H326" s="306" t="str">
        <f>IFERROR(+VLOOKUP(G326,'šifarnik Pg-Pa'!O$6:Q$22,2,FALSE),"")</f>
        <v>РАЗВОЈ КУЛТУРЕ И ИНФОРМИСАЊА</v>
      </c>
      <c r="I326" s="146">
        <f>IFERROR(+VLOOKUP($G326,'šifarnik Pg-Pa'!$O$6:$Q$22,3,FALSE),"")</f>
        <v>13</v>
      </c>
      <c r="J326" s="289" t="s">
        <v>513</v>
      </c>
      <c r="K326" s="305" t="str">
        <f>IFERROR(+VLOOKUP(J326,'šifarnik Pg-Pa'!O$28:P$140,2,FALSE),"")</f>
        <v>Функционисање локалних установа културе</v>
      </c>
      <c r="L326" s="245"/>
      <c r="M326" s="244"/>
      <c r="N326" s="239">
        <v>1</v>
      </c>
      <c r="O326" s="195" t="s">
        <v>1786</v>
      </c>
      <c r="P326" s="251">
        <v>234500</v>
      </c>
      <c r="Q326" s="239">
        <v>21450</v>
      </c>
      <c r="R326" s="76"/>
      <c r="S326" s="76"/>
      <c r="T326" s="76"/>
      <c r="U326" s="76"/>
      <c r="V326" s="197"/>
      <c r="W326" s="197"/>
      <c r="X326" s="197"/>
      <c r="Y326" s="197"/>
      <c r="Z326" s="197"/>
      <c r="AA326" s="197"/>
      <c r="AB326" s="197">
        <f t="shared" si="5"/>
        <v>3</v>
      </c>
    </row>
    <row r="327" spans="1:28" ht="30">
      <c r="A327">
        <f>+IF(P327&gt;0,+MAX(A$8:A326)+1,0)</f>
        <v>319</v>
      </c>
      <c r="B327" s="240">
        <v>5</v>
      </c>
      <c r="C327" s="237" t="s">
        <v>1692</v>
      </c>
      <c r="D327" s="296" t="s">
        <v>1836</v>
      </c>
      <c r="E327" s="237" t="s">
        <v>1837</v>
      </c>
      <c r="F327" s="236">
        <v>820</v>
      </c>
      <c r="G327" s="236" t="s">
        <v>411</v>
      </c>
      <c r="H327" s="306" t="str">
        <f>IFERROR(+VLOOKUP(G327,'šifarnik Pg-Pa'!O$6:Q$22,2,FALSE),"")</f>
        <v>РАЗВОЈ КУЛТУРЕ И ИНФОРМИСАЊА</v>
      </c>
      <c r="I327" s="146">
        <f>IFERROR(+VLOOKUP($G327,'šifarnik Pg-Pa'!$O$6:$Q$22,3,FALSE),"")</f>
        <v>13</v>
      </c>
      <c r="J327" s="289" t="s">
        <v>513</v>
      </c>
      <c r="K327" s="305" t="str">
        <f>IFERROR(+VLOOKUP(J327,'šifarnik Pg-Pa'!O$28:P$140,2,FALSE),"")</f>
        <v>Функционисање локалних установа културе</v>
      </c>
      <c r="L327" s="245"/>
      <c r="M327" s="244"/>
      <c r="N327" s="239">
        <v>4</v>
      </c>
      <c r="O327" s="195" t="s">
        <v>1786</v>
      </c>
      <c r="P327" s="239">
        <v>60000</v>
      </c>
      <c r="Q327" s="239">
        <v>0</v>
      </c>
      <c r="R327" s="76"/>
      <c r="S327" s="76"/>
      <c r="T327" s="76"/>
      <c r="U327" s="76"/>
      <c r="V327" s="197"/>
      <c r="W327" s="197"/>
      <c r="X327" s="197"/>
      <c r="Y327" s="197"/>
      <c r="Z327" s="197"/>
      <c r="AA327" s="197"/>
      <c r="AB327" s="197">
        <f t="shared" si="5"/>
        <v>3</v>
      </c>
    </row>
    <row r="328" spans="1:28" ht="30">
      <c r="A328">
        <f>+IF(P328&gt;0,+MAX(A$8:A327)+1,0)</f>
        <v>320</v>
      </c>
      <c r="B328" s="240">
        <v>5</v>
      </c>
      <c r="C328" s="237" t="s">
        <v>1692</v>
      </c>
      <c r="D328" s="296" t="s">
        <v>1836</v>
      </c>
      <c r="E328" s="237" t="s">
        <v>1837</v>
      </c>
      <c r="F328" s="236">
        <v>820</v>
      </c>
      <c r="G328" s="236" t="s">
        <v>411</v>
      </c>
      <c r="H328" s="306" t="str">
        <f>IFERROR(+VLOOKUP(G328,'šifarnik Pg-Pa'!O$6:Q$22,2,FALSE),"")</f>
        <v>РАЗВОЈ КУЛТУРЕ И ИНФОРМИСАЊА</v>
      </c>
      <c r="I328" s="146">
        <f>IFERROR(+VLOOKUP($G328,'šifarnik Pg-Pa'!$O$6:$Q$22,3,FALSE),"")</f>
        <v>13</v>
      </c>
      <c r="J328" s="289" t="s">
        <v>513</v>
      </c>
      <c r="K328" s="305" t="str">
        <f>IFERROR(+VLOOKUP(J328,'šifarnik Pg-Pa'!O$28:P$140,2,FALSE),"")</f>
        <v>Функционисање локалних установа културе</v>
      </c>
      <c r="L328" s="245"/>
      <c r="M328" s="244"/>
      <c r="N328" s="239">
        <v>1</v>
      </c>
      <c r="O328" s="195" t="s">
        <v>1825</v>
      </c>
      <c r="P328" s="261">
        <v>622735</v>
      </c>
      <c r="Q328" s="239">
        <v>63032</v>
      </c>
      <c r="R328" s="76"/>
      <c r="S328" s="76"/>
      <c r="T328" s="76"/>
      <c r="U328" s="76"/>
      <c r="V328" s="197"/>
      <c r="W328" s="197"/>
      <c r="X328" s="197"/>
      <c r="Y328" s="197"/>
      <c r="Z328" s="197"/>
      <c r="AA328" s="197"/>
      <c r="AB328" s="197">
        <f t="shared" si="5"/>
        <v>3</v>
      </c>
    </row>
    <row r="329" spans="1:28" ht="30">
      <c r="A329">
        <f>+IF(P329&gt;0,+MAX(A$8:A328)+1,0)</f>
        <v>321</v>
      </c>
      <c r="B329" s="240">
        <v>5</v>
      </c>
      <c r="C329" s="237" t="s">
        <v>1692</v>
      </c>
      <c r="D329" s="296" t="s">
        <v>1836</v>
      </c>
      <c r="E329" s="237" t="s">
        <v>1837</v>
      </c>
      <c r="F329" s="236">
        <v>820</v>
      </c>
      <c r="G329" s="236" t="s">
        <v>411</v>
      </c>
      <c r="H329" s="306" t="str">
        <f>IFERROR(+VLOOKUP(G329,'šifarnik Pg-Pa'!O$6:Q$22,2,FALSE),"")</f>
        <v>РАЗВОЈ КУЛТУРЕ И ИНФОРМИСАЊА</v>
      </c>
      <c r="I329" s="146">
        <f>IFERROR(+VLOOKUP($G329,'šifarnik Pg-Pa'!$O$6:$Q$22,3,FALSE),"")</f>
        <v>13</v>
      </c>
      <c r="J329" s="289" t="s">
        <v>513</v>
      </c>
      <c r="K329" s="305" t="str">
        <f>IFERROR(+VLOOKUP(J329,'šifarnik Pg-Pa'!O$28:P$140,2,FALSE),"")</f>
        <v>Функционисање локалних установа културе</v>
      </c>
      <c r="L329" s="245"/>
      <c r="M329" s="244"/>
      <c r="N329" s="239">
        <v>1</v>
      </c>
      <c r="O329" s="195" t="s">
        <v>1826</v>
      </c>
      <c r="P329" s="251">
        <v>50000</v>
      </c>
      <c r="Q329" s="239">
        <v>0</v>
      </c>
      <c r="R329" s="76"/>
      <c r="S329" s="76"/>
      <c r="T329" s="76"/>
      <c r="U329" s="76"/>
      <c r="V329" s="197"/>
      <c r="W329" s="197"/>
      <c r="X329" s="197"/>
      <c r="Y329" s="197"/>
      <c r="Z329" s="197"/>
      <c r="AA329" s="197"/>
      <c r="AB329" s="197">
        <f t="shared" ref="AB329:AB392" si="6">+LEN(O329)</f>
        <v>3</v>
      </c>
    </row>
    <row r="330" spans="1:28" ht="30">
      <c r="A330">
        <f>+IF(P330&gt;0,+MAX(A$8:A329)+1,0)</f>
        <v>322</v>
      </c>
      <c r="B330" s="240">
        <v>5</v>
      </c>
      <c r="C330" s="237" t="s">
        <v>1692</v>
      </c>
      <c r="D330" s="296" t="s">
        <v>1836</v>
      </c>
      <c r="E330" s="237" t="s">
        <v>1837</v>
      </c>
      <c r="F330" s="236">
        <v>820</v>
      </c>
      <c r="G330" s="236" t="s">
        <v>411</v>
      </c>
      <c r="H330" s="306" t="str">
        <f>IFERROR(+VLOOKUP(G330,'šifarnik Pg-Pa'!O$6:Q$22,2,FALSE),"")</f>
        <v>РАЗВОЈ КУЛТУРЕ И ИНФОРМИСАЊА</v>
      </c>
      <c r="I330" s="146">
        <f>IFERROR(+VLOOKUP($G330,'šifarnik Pg-Pa'!$O$6:$Q$22,3,FALSE),"")</f>
        <v>13</v>
      </c>
      <c r="J330" s="289" t="s">
        <v>513</v>
      </c>
      <c r="K330" s="305" t="str">
        <f>IFERROR(+VLOOKUP(J330,'šifarnik Pg-Pa'!O$28:P$140,2,FALSE),"")</f>
        <v>Функционисање локалних установа културе</v>
      </c>
      <c r="L330" s="245"/>
      <c r="M330" s="244"/>
      <c r="N330" s="239">
        <v>4</v>
      </c>
      <c r="O330" s="195" t="s">
        <v>1826</v>
      </c>
      <c r="P330" s="239">
        <v>6500</v>
      </c>
      <c r="Q330" s="239">
        <v>0</v>
      </c>
      <c r="R330" s="76"/>
      <c r="S330" s="76"/>
      <c r="T330" s="76"/>
      <c r="U330" s="76"/>
      <c r="V330" s="197"/>
      <c r="W330" s="197"/>
      <c r="X330" s="197"/>
      <c r="Y330" s="197"/>
      <c r="Z330" s="197"/>
      <c r="AA330" s="197"/>
      <c r="AB330" s="197">
        <f t="shared" si="6"/>
        <v>3</v>
      </c>
    </row>
    <row r="331" spans="1:28" ht="30">
      <c r="A331">
        <f>+IF(P331&gt;0,+MAX(A$8:A330)+1,0)</f>
        <v>323</v>
      </c>
      <c r="B331" s="240">
        <v>5</v>
      </c>
      <c r="C331" s="237" t="s">
        <v>1692</v>
      </c>
      <c r="D331" s="296" t="s">
        <v>1836</v>
      </c>
      <c r="E331" s="237" t="s">
        <v>1837</v>
      </c>
      <c r="F331" s="236">
        <v>820</v>
      </c>
      <c r="G331" s="236" t="s">
        <v>411</v>
      </c>
      <c r="H331" s="306" t="str">
        <f>IFERROR(+VLOOKUP(G331,'šifarnik Pg-Pa'!O$6:Q$22,2,FALSE),"")</f>
        <v>РАЗВОЈ КУЛТУРЕ И ИНФОРМИСАЊА</v>
      </c>
      <c r="I331" s="146">
        <f>IFERROR(+VLOOKUP($G331,'šifarnik Pg-Pa'!$O$6:$Q$22,3,FALSE),"")</f>
        <v>13</v>
      </c>
      <c r="J331" s="289" t="s">
        <v>513</v>
      </c>
      <c r="K331" s="305" t="str">
        <f>IFERROR(+VLOOKUP(J331,'šifarnik Pg-Pa'!O$28:P$140,2,FALSE),"")</f>
        <v>Функционисање локалних установа културе</v>
      </c>
      <c r="L331" s="245"/>
      <c r="M331" s="244"/>
      <c r="N331" s="239">
        <v>1</v>
      </c>
      <c r="O331" s="195" t="s">
        <v>1831</v>
      </c>
      <c r="P331" s="251">
        <v>60000</v>
      </c>
      <c r="Q331" s="239">
        <v>0</v>
      </c>
      <c r="R331" s="76"/>
      <c r="S331" s="76"/>
      <c r="T331" s="76"/>
      <c r="U331" s="76"/>
      <c r="V331" s="197"/>
      <c r="W331" s="197"/>
      <c r="X331" s="197"/>
      <c r="Y331" s="197"/>
      <c r="Z331" s="197"/>
      <c r="AA331" s="197"/>
      <c r="AB331" s="197">
        <f t="shared" si="6"/>
        <v>3</v>
      </c>
    </row>
    <row r="332" spans="1:28" ht="30">
      <c r="A332">
        <f>+IF(P332&gt;0,+MAX(A$8:A331)+1,0)</f>
        <v>324</v>
      </c>
      <c r="B332" s="240">
        <v>5</v>
      </c>
      <c r="C332" s="237" t="s">
        <v>1692</v>
      </c>
      <c r="D332" s="296" t="s">
        <v>1836</v>
      </c>
      <c r="E332" s="237" t="s">
        <v>1837</v>
      </c>
      <c r="F332" s="236">
        <v>820</v>
      </c>
      <c r="G332" s="236" t="s">
        <v>411</v>
      </c>
      <c r="H332" s="306" t="str">
        <f>IFERROR(+VLOOKUP(G332,'šifarnik Pg-Pa'!O$6:Q$22,2,FALSE),"")</f>
        <v>РАЗВОЈ КУЛТУРЕ И ИНФОРМИСАЊА</v>
      </c>
      <c r="I332" s="146">
        <f>IFERROR(+VLOOKUP($G332,'šifarnik Pg-Pa'!$O$6:$Q$22,3,FALSE),"")</f>
        <v>13</v>
      </c>
      <c r="J332" s="289" t="s">
        <v>513</v>
      </c>
      <c r="K332" s="305" t="str">
        <f>IFERROR(+VLOOKUP(J332,'šifarnik Pg-Pa'!O$28:P$140,2,FALSE),"")</f>
        <v>Функционисање локалних установа културе</v>
      </c>
      <c r="L332" s="245"/>
      <c r="M332" s="244"/>
      <c r="N332" s="239">
        <v>1</v>
      </c>
      <c r="O332" s="195" t="s">
        <v>1705</v>
      </c>
      <c r="P332" s="251">
        <v>285000</v>
      </c>
      <c r="Q332" s="239">
        <v>0</v>
      </c>
      <c r="R332" s="76"/>
      <c r="S332" s="76"/>
      <c r="T332" s="76"/>
      <c r="U332" s="76"/>
      <c r="V332" s="197"/>
      <c r="W332" s="197"/>
      <c r="X332" s="197"/>
      <c r="Y332" s="197"/>
      <c r="Z332" s="197"/>
      <c r="AA332" s="197"/>
      <c r="AB332" s="197">
        <f t="shared" si="6"/>
        <v>3</v>
      </c>
    </row>
    <row r="333" spans="1:28" ht="30">
      <c r="A333">
        <f>+IF(P333&gt;0,+MAX(A$8:A332)+1,0)</f>
        <v>325</v>
      </c>
      <c r="B333" s="240">
        <v>5</v>
      </c>
      <c r="C333" s="237" t="s">
        <v>1692</v>
      </c>
      <c r="D333" s="296" t="s">
        <v>1836</v>
      </c>
      <c r="E333" s="237" t="s">
        <v>1837</v>
      </c>
      <c r="F333" s="236">
        <v>820</v>
      </c>
      <c r="G333" s="236" t="s">
        <v>411</v>
      </c>
      <c r="H333" s="306" t="str">
        <f>IFERROR(+VLOOKUP(G333,'šifarnik Pg-Pa'!O$6:Q$22,2,FALSE),"")</f>
        <v>РАЗВОЈ КУЛТУРЕ И ИНФОРМИСАЊА</v>
      </c>
      <c r="I333" s="146">
        <f>IFERROR(+VLOOKUP($G333,'šifarnik Pg-Pa'!$O$6:$Q$22,3,FALSE),"")</f>
        <v>13</v>
      </c>
      <c r="J333" s="289" t="s">
        <v>513</v>
      </c>
      <c r="K333" s="305" t="str">
        <f>IFERROR(+VLOOKUP(J333,'šifarnik Pg-Pa'!O$28:P$140,2,FALSE),"")</f>
        <v>Функционисање локалних установа културе</v>
      </c>
      <c r="L333" s="245"/>
      <c r="M333" s="244"/>
      <c r="N333" s="239">
        <v>4</v>
      </c>
      <c r="O333" s="195" t="s">
        <v>1705</v>
      </c>
      <c r="P333" s="239">
        <v>95000</v>
      </c>
      <c r="Q333" s="239">
        <v>0</v>
      </c>
      <c r="R333" s="76"/>
      <c r="S333" s="76"/>
      <c r="T333" s="76"/>
      <c r="U333" s="76"/>
      <c r="V333" s="197"/>
      <c r="W333" s="197"/>
      <c r="X333" s="197"/>
      <c r="Y333" s="197"/>
      <c r="Z333" s="197"/>
      <c r="AA333" s="197"/>
      <c r="AB333" s="197">
        <f t="shared" si="6"/>
        <v>3</v>
      </c>
    </row>
    <row r="334" spans="1:28" ht="30">
      <c r="A334">
        <f>+IF(P334&gt;0,+MAX(A$8:A333)+1,0)</f>
        <v>326</v>
      </c>
      <c r="B334" s="240">
        <v>5</v>
      </c>
      <c r="C334" s="237" t="s">
        <v>1692</v>
      </c>
      <c r="D334" s="296" t="s">
        <v>1836</v>
      </c>
      <c r="E334" s="237" t="s">
        <v>1837</v>
      </c>
      <c r="F334" s="236">
        <v>820</v>
      </c>
      <c r="G334" s="236" t="s">
        <v>411</v>
      </c>
      <c r="H334" s="306" t="str">
        <f>IFERROR(+VLOOKUP(G334,'šifarnik Pg-Pa'!O$6:Q$22,2,FALSE),"")</f>
        <v>РАЗВОЈ КУЛТУРЕ И ИНФОРМИСАЊА</v>
      </c>
      <c r="I334" s="146">
        <f>IFERROR(+VLOOKUP($G334,'šifarnik Pg-Pa'!$O$6:$Q$22,3,FALSE),"")</f>
        <v>13</v>
      </c>
      <c r="J334" s="289" t="s">
        <v>513</v>
      </c>
      <c r="K334" s="305" t="str">
        <f>IFERROR(+VLOOKUP(J334,'šifarnik Pg-Pa'!O$28:P$140,2,FALSE),"")</f>
        <v>Функционисање локалних установа културе</v>
      </c>
      <c r="L334" s="245"/>
      <c r="M334" s="244"/>
      <c r="N334" s="239">
        <v>1</v>
      </c>
      <c r="O334" s="195" t="s">
        <v>1838</v>
      </c>
      <c r="P334" s="251">
        <v>175000</v>
      </c>
      <c r="Q334" s="239">
        <v>2584</v>
      </c>
      <c r="R334" s="76"/>
      <c r="S334" s="76"/>
      <c r="T334" s="76"/>
      <c r="U334" s="76"/>
      <c r="V334" s="197"/>
      <c r="W334" s="197"/>
      <c r="X334" s="197"/>
      <c r="Y334" s="197"/>
      <c r="Z334" s="197"/>
      <c r="AA334" s="197"/>
      <c r="AB334" s="197">
        <f t="shared" si="6"/>
        <v>3</v>
      </c>
    </row>
    <row r="335" spans="1:28" ht="30">
      <c r="A335">
        <f>+IF(P335&gt;0,+MAX(A$8:A334)+1,0)</f>
        <v>327</v>
      </c>
      <c r="B335" s="240">
        <v>5</v>
      </c>
      <c r="C335" s="237" t="s">
        <v>1692</v>
      </c>
      <c r="D335" s="296" t="s">
        <v>1836</v>
      </c>
      <c r="E335" s="237" t="s">
        <v>1837</v>
      </c>
      <c r="F335" s="236">
        <v>820</v>
      </c>
      <c r="G335" s="236" t="s">
        <v>411</v>
      </c>
      <c r="H335" s="306" t="str">
        <f>IFERROR(+VLOOKUP(G335,'šifarnik Pg-Pa'!O$6:Q$22,2,FALSE),"")</f>
        <v>РАЗВОЈ КУЛТУРЕ И ИНФОРМИСАЊА</v>
      </c>
      <c r="I335" s="146">
        <f>IFERROR(+VLOOKUP($G335,'šifarnik Pg-Pa'!$O$6:$Q$22,3,FALSE),"")</f>
        <v>13</v>
      </c>
      <c r="J335" s="289" t="s">
        <v>513</v>
      </c>
      <c r="K335" s="305" t="str">
        <f>IFERROR(+VLOOKUP(J335,'šifarnik Pg-Pa'!O$28:P$140,2,FALSE),"")</f>
        <v>Функционисање локалних установа културе</v>
      </c>
      <c r="L335" s="245"/>
      <c r="M335" s="244"/>
      <c r="N335" s="239">
        <v>4</v>
      </c>
      <c r="O335" s="195" t="s">
        <v>1838</v>
      </c>
      <c r="P335" s="239">
        <v>20000</v>
      </c>
      <c r="Q335" s="239">
        <v>0</v>
      </c>
      <c r="R335" s="76"/>
      <c r="S335" s="76"/>
      <c r="T335" s="76"/>
      <c r="U335" s="76"/>
      <c r="V335" s="197"/>
      <c r="W335" s="197"/>
      <c r="X335" s="197"/>
      <c r="Y335" s="197"/>
      <c r="Z335" s="197"/>
      <c r="AA335" s="197"/>
      <c r="AB335" s="197">
        <f t="shared" si="6"/>
        <v>3</v>
      </c>
    </row>
    <row r="336" spans="1:28" ht="30">
      <c r="A336">
        <f>+IF(P336&gt;0,+MAX(A$8:A335)+1,0)</f>
        <v>328</v>
      </c>
      <c r="B336" s="240">
        <v>5</v>
      </c>
      <c r="C336" s="237" t="s">
        <v>1692</v>
      </c>
      <c r="D336" s="297" t="s">
        <v>1840</v>
      </c>
      <c r="E336" s="237" t="s">
        <v>1839</v>
      </c>
      <c r="F336" s="236">
        <v>160</v>
      </c>
      <c r="G336" s="236" t="s">
        <v>426</v>
      </c>
      <c r="H336" s="306" t="str">
        <f>IFERROR(+VLOOKUP(G336,'šifarnik Pg-Pa'!O$6:Q$22,2,FALSE),"")</f>
        <v>ОПШТЕ УСЛУГЕ ЛОКАЛНЕ САМОУПРАВЕ</v>
      </c>
      <c r="I336" s="146">
        <f>IFERROR(+VLOOKUP($G336,'šifarnik Pg-Pa'!$O$6:$Q$22,3,FALSE),"")</f>
        <v>15</v>
      </c>
      <c r="J336" s="267" t="s">
        <v>480</v>
      </c>
      <c r="K336" s="305" t="str">
        <f>IFERROR(+VLOOKUP(J336,'šifarnik Pg-Pa'!O$28:P$140,2,FALSE),"")</f>
        <v>Функционисање месних заједница</v>
      </c>
      <c r="L336" s="245"/>
      <c r="M336" s="244"/>
      <c r="N336" s="239">
        <v>1</v>
      </c>
      <c r="O336" s="256">
        <v>421</v>
      </c>
      <c r="P336" s="251">
        <v>925000</v>
      </c>
      <c r="Q336" s="239">
        <v>64197</v>
      </c>
      <c r="R336" s="76"/>
      <c r="S336" s="76"/>
      <c r="T336" s="76"/>
      <c r="U336" s="76"/>
      <c r="V336" s="197"/>
      <c r="W336" s="197"/>
      <c r="X336" s="197"/>
      <c r="Y336" s="197"/>
      <c r="Z336" s="197"/>
      <c r="AA336" s="197"/>
      <c r="AB336" s="197">
        <f t="shared" si="6"/>
        <v>3</v>
      </c>
    </row>
    <row r="337" spans="1:28" ht="30">
      <c r="A337">
        <f>+IF(P337&gt;0,+MAX(A$8:A336)+1,0)</f>
        <v>329</v>
      </c>
      <c r="B337" s="240">
        <v>5</v>
      </c>
      <c r="C337" s="237" t="s">
        <v>1692</v>
      </c>
      <c r="D337" s="297" t="s">
        <v>1840</v>
      </c>
      <c r="E337" s="237" t="s">
        <v>1839</v>
      </c>
      <c r="F337" s="236">
        <v>160</v>
      </c>
      <c r="G337" s="236" t="s">
        <v>426</v>
      </c>
      <c r="H337" s="306" t="str">
        <f>IFERROR(+VLOOKUP(G337,'šifarnik Pg-Pa'!O$6:Q$22,2,FALSE),"")</f>
        <v>ОПШТЕ УСЛУГЕ ЛОКАЛНЕ САМОУПРАВЕ</v>
      </c>
      <c r="I337" s="146">
        <f>IFERROR(+VLOOKUP($G337,'šifarnik Pg-Pa'!$O$6:$Q$22,3,FALSE),"")</f>
        <v>15</v>
      </c>
      <c r="J337" s="267" t="s">
        <v>480</v>
      </c>
      <c r="K337" s="305" t="str">
        <f>IFERROR(+VLOOKUP(J337,'šifarnik Pg-Pa'!O$28:P$140,2,FALSE),"")</f>
        <v>Функционисање месних заједница</v>
      </c>
      <c r="L337" s="245"/>
      <c r="M337" s="244"/>
      <c r="N337" s="239">
        <v>1</v>
      </c>
      <c r="O337" s="256">
        <v>422</v>
      </c>
      <c r="P337" s="252">
        <v>20000</v>
      </c>
      <c r="Q337" s="239">
        <v>0</v>
      </c>
      <c r="R337" s="76"/>
      <c r="S337" s="76"/>
      <c r="T337" s="76"/>
      <c r="U337" s="76"/>
      <c r="V337" s="197"/>
      <c r="W337" s="197"/>
      <c r="X337" s="197"/>
      <c r="Y337" s="197"/>
      <c r="Z337" s="197"/>
      <c r="AA337" s="197"/>
      <c r="AB337" s="197">
        <f t="shared" si="6"/>
        <v>3</v>
      </c>
    </row>
    <row r="338" spans="1:28" ht="30">
      <c r="A338">
        <f>+IF(P338&gt;0,+MAX(A$8:A337)+1,0)</f>
        <v>330</v>
      </c>
      <c r="B338" s="240">
        <v>5</v>
      </c>
      <c r="C338" s="237" t="s">
        <v>1692</v>
      </c>
      <c r="D338" s="297" t="s">
        <v>1840</v>
      </c>
      <c r="E338" s="237" t="s">
        <v>1839</v>
      </c>
      <c r="F338" s="236">
        <v>160</v>
      </c>
      <c r="G338" s="236" t="s">
        <v>426</v>
      </c>
      <c r="H338" s="306" t="str">
        <f>IFERROR(+VLOOKUP(G338,'šifarnik Pg-Pa'!O$6:Q$22,2,FALSE),"")</f>
        <v>ОПШТЕ УСЛУГЕ ЛОКАЛНЕ САМОУПРАВЕ</v>
      </c>
      <c r="I338" s="146">
        <f>IFERROR(+VLOOKUP($G338,'šifarnik Pg-Pa'!$O$6:$Q$22,3,FALSE),"")</f>
        <v>15</v>
      </c>
      <c r="J338" s="267" t="s">
        <v>480</v>
      </c>
      <c r="K338" s="305" t="str">
        <f>IFERROR(+VLOOKUP(J338,'šifarnik Pg-Pa'!O$28:P$140,2,FALSE),"")</f>
        <v>Функционисање месних заједница</v>
      </c>
      <c r="L338" s="245"/>
      <c r="M338" s="244"/>
      <c r="N338" s="239">
        <v>1</v>
      </c>
      <c r="O338" s="256">
        <v>423</v>
      </c>
      <c r="P338" s="251">
        <v>603000</v>
      </c>
      <c r="Q338" s="239">
        <v>0</v>
      </c>
      <c r="R338" s="76"/>
      <c r="S338" s="76"/>
      <c r="T338" s="76"/>
      <c r="U338" s="76"/>
      <c r="V338" s="197"/>
      <c r="W338" s="197"/>
      <c r="X338" s="197"/>
      <c r="Y338" s="197"/>
      <c r="Z338" s="197"/>
      <c r="AA338" s="197"/>
      <c r="AB338" s="197">
        <f t="shared" si="6"/>
        <v>3</v>
      </c>
    </row>
    <row r="339" spans="1:28" ht="30">
      <c r="A339">
        <f>+IF(P339&gt;0,+MAX(A$8:A338)+1,0)</f>
        <v>331</v>
      </c>
      <c r="B339" s="240">
        <v>5</v>
      </c>
      <c r="C339" s="237" t="s">
        <v>1692</v>
      </c>
      <c r="D339" s="297" t="s">
        <v>1840</v>
      </c>
      <c r="E339" s="237" t="s">
        <v>1839</v>
      </c>
      <c r="F339" s="236">
        <v>160</v>
      </c>
      <c r="G339" s="236" t="s">
        <v>426</v>
      </c>
      <c r="H339" s="306" t="str">
        <f>IFERROR(+VLOOKUP(G339,'šifarnik Pg-Pa'!O$6:Q$22,2,FALSE),"")</f>
        <v>ОПШТЕ УСЛУГЕ ЛОКАЛНЕ САМОУПРАВЕ</v>
      </c>
      <c r="I339" s="146">
        <f>IFERROR(+VLOOKUP($G339,'šifarnik Pg-Pa'!$O$6:$Q$22,3,FALSE),"")</f>
        <v>15</v>
      </c>
      <c r="J339" s="267" t="s">
        <v>480</v>
      </c>
      <c r="K339" s="305" t="str">
        <f>IFERROR(+VLOOKUP(J339,'šifarnik Pg-Pa'!O$28:P$140,2,FALSE),"")</f>
        <v>Функционисање месних заједница</v>
      </c>
      <c r="L339" s="245"/>
      <c r="M339" s="244"/>
      <c r="N339" s="239">
        <v>1</v>
      </c>
      <c r="O339" s="256">
        <v>425</v>
      </c>
      <c r="P339" s="251">
        <v>423402</v>
      </c>
      <c r="Q339" s="239">
        <v>0</v>
      </c>
      <c r="R339" s="76"/>
      <c r="S339" s="76"/>
      <c r="T339" s="76"/>
      <c r="U339" s="76"/>
      <c r="V339" s="197"/>
      <c r="W339" s="197"/>
      <c r="X339" s="197"/>
      <c r="Y339" s="197"/>
      <c r="Z339" s="197"/>
      <c r="AA339" s="197"/>
      <c r="AB339" s="197">
        <f t="shared" si="6"/>
        <v>3</v>
      </c>
    </row>
    <row r="340" spans="1:28" ht="30">
      <c r="A340">
        <f>+IF(P340&gt;0,+MAX(A$8:A339)+1,0)</f>
        <v>332</v>
      </c>
      <c r="B340" s="240">
        <v>5</v>
      </c>
      <c r="C340" s="237" t="s">
        <v>1692</v>
      </c>
      <c r="D340" s="297" t="s">
        <v>1840</v>
      </c>
      <c r="E340" s="237" t="s">
        <v>1839</v>
      </c>
      <c r="F340" s="236">
        <v>160</v>
      </c>
      <c r="G340" s="236" t="s">
        <v>426</v>
      </c>
      <c r="H340" s="306" t="str">
        <f>IFERROR(+VLOOKUP(G340,'šifarnik Pg-Pa'!O$6:Q$22,2,FALSE),"")</f>
        <v>ОПШТЕ УСЛУГЕ ЛОКАЛНЕ САМОУПРАВЕ</v>
      </c>
      <c r="I340" s="146">
        <f>IFERROR(+VLOOKUP($G340,'šifarnik Pg-Pa'!$O$6:$Q$22,3,FALSE),"")</f>
        <v>15</v>
      </c>
      <c r="J340" s="267" t="s">
        <v>480</v>
      </c>
      <c r="K340" s="305" t="str">
        <f>IFERROR(+VLOOKUP(J340,'šifarnik Pg-Pa'!O$28:P$140,2,FALSE),"")</f>
        <v>Функционисање месних заједница</v>
      </c>
      <c r="L340" s="245"/>
      <c r="M340" s="244"/>
      <c r="N340" s="239">
        <v>1</v>
      </c>
      <c r="O340" s="256">
        <v>426</v>
      </c>
      <c r="P340" s="251">
        <v>450000</v>
      </c>
      <c r="Q340" s="239">
        <v>23400</v>
      </c>
      <c r="R340" s="76"/>
      <c r="S340" s="76"/>
      <c r="T340" s="76"/>
      <c r="U340" s="76"/>
      <c r="V340" s="197"/>
      <c r="W340" s="197"/>
      <c r="X340" s="197"/>
      <c r="Y340" s="197"/>
      <c r="Z340" s="197"/>
      <c r="AA340" s="197"/>
      <c r="AB340" s="197">
        <f t="shared" si="6"/>
        <v>3</v>
      </c>
    </row>
    <row r="341" spans="1:28" ht="30">
      <c r="A341">
        <f>+IF(P341&gt;0,+MAX(A$8:A340)+1,0)</f>
        <v>333</v>
      </c>
      <c r="B341" s="240">
        <v>5</v>
      </c>
      <c r="C341" s="237" t="s">
        <v>1692</v>
      </c>
      <c r="D341" s="297" t="s">
        <v>1840</v>
      </c>
      <c r="E341" s="237" t="s">
        <v>1839</v>
      </c>
      <c r="F341" s="236">
        <v>160</v>
      </c>
      <c r="G341" s="236" t="s">
        <v>426</v>
      </c>
      <c r="H341" s="306" t="str">
        <f>IFERROR(+VLOOKUP(G341,'šifarnik Pg-Pa'!O$6:Q$22,2,FALSE),"")</f>
        <v>ОПШТЕ УСЛУГЕ ЛОКАЛНЕ САМОУПРАВЕ</v>
      </c>
      <c r="I341" s="146">
        <f>IFERROR(+VLOOKUP($G341,'šifarnik Pg-Pa'!$O$6:$Q$22,3,FALSE),"")</f>
        <v>15</v>
      </c>
      <c r="J341" s="267" t="s">
        <v>480</v>
      </c>
      <c r="K341" s="305" t="str">
        <f>IFERROR(+VLOOKUP(J341,'šifarnik Pg-Pa'!O$28:P$140,2,FALSE),"")</f>
        <v>Функционисање месних заједница</v>
      </c>
      <c r="L341" s="245"/>
      <c r="M341" s="244"/>
      <c r="N341" s="239">
        <v>1</v>
      </c>
      <c r="O341" s="256">
        <v>482</v>
      </c>
      <c r="P341" s="251">
        <v>232500</v>
      </c>
      <c r="Q341" s="239">
        <v>0</v>
      </c>
      <c r="R341" s="76"/>
      <c r="S341" s="76"/>
      <c r="T341" s="76"/>
      <c r="U341" s="76"/>
      <c r="V341" s="197"/>
      <c r="W341" s="197"/>
      <c r="X341" s="197"/>
      <c r="Y341" s="197"/>
      <c r="Z341" s="197"/>
      <c r="AA341" s="197"/>
      <c r="AB341" s="197">
        <f t="shared" si="6"/>
        <v>3</v>
      </c>
    </row>
    <row r="342" spans="1:28" ht="30">
      <c r="A342">
        <f>+IF(P342&gt;0,+MAX(A$8:A341)+1,0)</f>
        <v>334</v>
      </c>
      <c r="B342" s="240">
        <v>5</v>
      </c>
      <c r="C342" s="237" t="s">
        <v>1692</v>
      </c>
      <c r="D342" s="297" t="s">
        <v>1840</v>
      </c>
      <c r="E342" s="237" t="s">
        <v>1839</v>
      </c>
      <c r="F342" s="236">
        <v>160</v>
      </c>
      <c r="G342" s="236" t="s">
        <v>426</v>
      </c>
      <c r="H342" s="306" t="str">
        <f>IFERROR(+VLOOKUP(G342,'šifarnik Pg-Pa'!O$6:Q$22,2,FALSE),"")</f>
        <v>ОПШТЕ УСЛУГЕ ЛОКАЛНЕ САМОУПРАВЕ</v>
      </c>
      <c r="I342" s="146">
        <f>IFERROR(+VLOOKUP($G342,'šifarnik Pg-Pa'!$O$6:$Q$22,3,FALSE),"")</f>
        <v>15</v>
      </c>
      <c r="J342" s="267" t="s">
        <v>480</v>
      </c>
      <c r="K342" s="305" t="str">
        <f>IFERROR(+VLOOKUP(J342,'šifarnik Pg-Pa'!O$28:P$140,2,FALSE),"")</f>
        <v>Функционисање месних заједница</v>
      </c>
      <c r="L342" s="245"/>
      <c r="M342" s="244"/>
      <c r="N342" s="239">
        <v>1</v>
      </c>
      <c r="O342" s="256">
        <v>483</v>
      </c>
      <c r="P342" s="251">
        <v>340000</v>
      </c>
      <c r="Q342" s="239">
        <v>0</v>
      </c>
      <c r="R342" s="76"/>
      <c r="S342" s="76"/>
      <c r="T342" s="76"/>
      <c r="U342" s="76"/>
      <c r="V342" s="197"/>
      <c r="W342" s="197"/>
      <c r="X342" s="197"/>
      <c r="Y342" s="197"/>
      <c r="Z342" s="197"/>
      <c r="AA342" s="197"/>
      <c r="AB342" s="197">
        <f t="shared" si="6"/>
        <v>3</v>
      </c>
    </row>
    <row r="343" spans="1:28" ht="30">
      <c r="A343">
        <f>+IF(P343&gt;0,+MAX(A$8:A342)+1,0)</f>
        <v>335</v>
      </c>
      <c r="B343" s="240">
        <v>5</v>
      </c>
      <c r="C343" s="237" t="s">
        <v>1692</v>
      </c>
      <c r="D343" s="297" t="s">
        <v>1840</v>
      </c>
      <c r="E343" s="237" t="s">
        <v>1839</v>
      </c>
      <c r="F343" s="236">
        <v>160</v>
      </c>
      <c r="G343" s="236" t="s">
        <v>426</v>
      </c>
      <c r="H343" s="306" t="str">
        <f>IFERROR(+VLOOKUP(G343,'šifarnik Pg-Pa'!O$6:Q$22,2,FALSE),"")</f>
        <v>ОПШТЕ УСЛУГЕ ЛОКАЛНЕ САМОУПРАВЕ</v>
      </c>
      <c r="I343" s="146">
        <f>IFERROR(+VLOOKUP($G343,'šifarnik Pg-Pa'!$O$6:$Q$22,3,FALSE),"")</f>
        <v>15</v>
      </c>
      <c r="J343" s="267" t="s">
        <v>480</v>
      </c>
      <c r="K343" s="305" t="str">
        <f>IFERROR(+VLOOKUP(J343,'šifarnik Pg-Pa'!O$28:P$140,2,FALSE),"")</f>
        <v>Функционисање месних заједница</v>
      </c>
      <c r="L343" s="245"/>
      <c r="M343" s="244"/>
      <c r="N343" s="239">
        <v>1</v>
      </c>
      <c r="O343" s="256">
        <v>512</v>
      </c>
      <c r="P343" s="251">
        <v>224000</v>
      </c>
      <c r="Q343" s="239">
        <v>0</v>
      </c>
      <c r="R343" s="76"/>
      <c r="S343" s="76"/>
      <c r="T343" s="76"/>
      <c r="U343" s="76"/>
      <c r="V343" s="197"/>
      <c r="W343" s="197"/>
      <c r="X343" s="197"/>
      <c r="Y343" s="197"/>
      <c r="Z343" s="197"/>
      <c r="AA343" s="197"/>
      <c r="AB343" s="197">
        <f t="shared" si="6"/>
        <v>3</v>
      </c>
    </row>
    <row r="344" spans="1:28">
      <c r="A344">
        <f>+IF(P344&gt;0,+MAX(A$8:A343)+1,0)</f>
        <v>0</v>
      </c>
      <c r="B344" s="240"/>
      <c r="C344" s="237"/>
      <c r="D344" s="235"/>
      <c r="E344" s="237"/>
      <c r="F344" s="236"/>
      <c r="G344" s="236"/>
      <c r="H344" s="306" t="str">
        <f>IFERROR(+VLOOKUP(G344,'šifarnik Pg-Pa'!O$6:Q$22,2,FALSE),"")</f>
        <v/>
      </c>
      <c r="I344" s="146" t="str">
        <f>IFERROR(+VLOOKUP($G344,'šifarnik Pg-Pa'!$O$6:$Q$22,3,FALSE),"")</f>
        <v/>
      </c>
      <c r="J344" s="236"/>
      <c r="K344" s="305" t="str">
        <f>IFERROR(+VLOOKUP(J344,'šifarnik Pg-Pa'!O$28:P$140,2,FALSE),"")</f>
        <v/>
      </c>
      <c r="L344" s="245"/>
      <c r="M344" s="244"/>
      <c r="N344" s="239"/>
      <c r="O344" s="195"/>
      <c r="P344" s="239"/>
      <c r="Q344" s="239"/>
      <c r="R344" s="76"/>
      <c r="S344" s="76"/>
      <c r="T344" s="76"/>
      <c r="U344" s="76"/>
      <c r="V344" s="197"/>
      <c r="W344" s="197"/>
      <c r="X344" s="197"/>
      <c r="Y344" s="197"/>
      <c r="Z344" s="197"/>
      <c r="AA344" s="197"/>
      <c r="AB344" s="197">
        <f t="shared" si="6"/>
        <v>0</v>
      </c>
    </row>
    <row r="345" spans="1:28">
      <c r="A345">
        <f>+IF(P345&gt;0,+MAX(A$8:A344)+1,0)</f>
        <v>0</v>
      </c>
      <c r="B345" s="240"/>
      <c r="C345" s="237"/>
      <c r="D345" s="235"/>
      <c r="E345" s="237"/>
      <c r="F345" s="236"/>
      <c r="G345" s="236"/>
      <c r="H345" s="306" t="str">
        <f>IFERROR(+VLOOKUP(G345,'šifarnik Pg-Pa'!O$6:Q$22,2,FALSE),"")</f>
        <v/>
      </c>
      <c r="I345" s="146" t="str">
        <f>IFERROR(+VLOOKUP($G345,'šifarnik Pg-Pa'!$O$6:$Q$22,3,FALSE),"")</f>
        <v/>
      </c>
      <c r="J345" s="236"/>
      <c r="K345" s="305" t="str">
        <f>IFERROR(+VLOOKUP(J345,'šifarnik Pg-Pa'!O$28:P$140,2,FALSE),"")</f>
        <v/>
      </c>
      <c r="L345" s="245"/>
      <c r="M345" s="244"/>
      <c r="N345" s="239"/>
      <c r="O345" s="195"/>
      <c r="P345" s="239"/>
      <c r="Q345" s="239"/>
      <c r="R345" s="76"/>
      <c r="S345" s="76"/>
      <c r="T345" s="76"/>
      <c r="U345" s="76"/>
      <c r="V345" s="197"/>
      <c r="W345" s="197"/>
      <c r="X345" s="197"/>
      <c r="Y345" s="197"/>
      <c r="Z345" s="197"/>
      <c r="AA345" s="197"/>
      <c r="AB345" s="197">
        <f t="shared" si="6"/>
        <v>0</v>
      </c>
    </row>
    <row r="346" spans="1:28">
      <c r="A346">
        <f>+IF(P346&gt;0,+MAX(A$8:A345)+1,0)</f>
        <v>0</v>
      </c>
      <c r="B346" s="240"/>
      <c r="C346" s="237"/>
      <c r="D346" s="235"/>
      <c r="E346" s="237"/>
      <c r="F346" s="236"/>
      <c r="G346" s="236"/>
      <c r="H346" s="306" t="str">
        <f>IFERROR(+VLOOKUP(G346,'šifarnik Pg-Pa'!O$6:Q$22,2,FALSE),"")</f>
        <v/>
      </c>
      <c r="I346" s="146" t="str">
        <f>IFERROR(+VLOOKUP($G346,'šifarnik Pg-Pa'!$O$6:$Q$22,3,FALSE),"")</f>
        <v/>
      </c>
      <c r="J346" s="236"/>
      <c r="K346" s="305" t="str">
        <f>IFERROR(+VLOOKUP(J346,'šifarnik Pg-Pa'!O$28:P$140,2,FALSE),"")</f>
        <v/>
      </c>
      <c r="L346" s="245"/>
      <c r="M346" s="244"/>
      <c r="N346" s="239"/>
      <c r="O346" s="195"/>
      <c r="P346" s="239"/>
      <c r="Q346" s="239"/>
      <c r="R346" s="76"/>
      <c r="S346" s="76"/>
      <c r="T346" s="76"/>
      <c r="U346" s="76"/>
      <c r="V346" s="197"/>
      <c r="W346" s="197"/>
      <c r="X346" s="197"/>
      <c r="Y346" s="197"/>
      <c r="Z346" s="197"/>
      <c r="AA346" s="197"/>
      <c r="AB346" s="197">
        <f t="shared" si="6"/>
        <v>0</v>
      </c>
    </row>
    <row r="347" spans="1:28">
      <c r="A347">
        <f>+IF(P347&gt;0,+MAX(A$8:A346)+1,0)</f>
        <v>0</v>
      </c>
      <c r="B347" s="240"/>
      <c r="C347" s="237"/>
      <c r="D347" s="235"/>
      <c r="E347" s="237"/>
      <c r="F347" s="236"/>
      <c r="G347" s="236"/>
      <c r="H347" s="306" t="str">
        <f>IFERROR(+VLOOKUP(G347,'šifarnik Pg-Pa'!O$6:Q$22,2,FALSE),"")</f>
        <v/>
      </c>
      <c r="I347" s="146" t="str">
        <f>IFERROR(+VLOOKUP($G347,'šifarnik Pg-Pa'!$O$6:$Q$22,3,FALSE),"")</f>
        <v/>
      </c>
      <c r="J347" s="236"/>
      <c r="K347" s="305" t="str">
        <f>IFERROR(+VLOOKUP(J347,'šifarnik Pg-Pa'!O$28:P$140,2,FALSE),"")</f>
        <v/>
      </c>
      <c r="L347" s="245"/>
      <c r="M347" s="244"/>
      <c r="N347" s="239"/>
      <c r="O347" s="195"/>
      <c r="P347" s="239"/>
      <c r="Q347" s="239"/>
      <c r="R347" s="76"/>
      <c r="S347" s="76"/>
      <c r="T347" s="76"/>
      <c r="U347" s="76"/>
      <c r="V347" s="197"/>
      <c r="W347" s="197"/>
      <c r="X347" s="197"/>
      <c r="Y347" s="197"/>
      <c r="Z347" s="197"/>
      <c r="AA347" s="197"/>
      <c r="AB347" s="197">
        <f t="shared" si="6"/>
        <v>0</v>
      </c>
    </row>
    <row r="348" spans="1:28">
      <c r="A348">
        <f>+IF(P348&gt;0,+MAX(A$8:A347)+1,0)</f>
        <v>0</v>
      </c>
      <c r="B348" s="240"/>
      <c r="C348" s="237"/>
      <c r="D348" s="235"/>
      <c r="E348" s="237"/>
      <c r="F348" s="236"/>
      <c r="G348" s="236"/>
      <c r="H348" s="306" t="str">
        <f>IFERROR(+VLOOKUP(G348,'šifarnik Pg-Pa'!O$6:Q$22,2,FALSE),"")</f>
        <v/>
      </c>
      <c r="I348" s="146" t="str">
        <f>IFERROR(+VLOOKUP($G348,'šifarnik Pg-Pa'!$O$6:$Q$22,3,FALSE),"")</f>
        <v/>
      </c>
      <c r="J348" s="236"/>
      <c r="K348" s="305" t="str">
        <f>IFERROR(+VLOOKUP(J348,'šifarnik Pg-Pa'!O$28:P$140,2,FALSE),"")</f>
        <v/>
      </c>
      <c r="L348" s="245"/>
      <c r="M348" s="244"/>
      <c r="N348" s="239"/>
      <c r="O348" s="195"/>
      <c r="P348" s="239"/>
      <c r="Q348" s="239"/>
      <c r="R348" s="76"/>
      <c r="S348" s="76"/>
      <c r="T348" s="76"/>
      <c r="U348" s="76"/>
      <c r="V348" s="197"/>
      <c r="W348" s="197"/>
      <c r="X348" s="197"/>
      <c r="Y348" s="197"/>
      <c r="Z348" s="197"/>
      <c r="AA348" s="197"/>
      <c r="AB348" s="197">
        <f t="shared" si="6"/>
        <v>0</v>
      </c>
    </row>
    <row r="349" spans="1:28">
      <c r="A349">
        <f>+IF(P349&gt;0,+MAX(A$8:A348)+1,0)</f>
        <v>0</v>
      </c>
      <c r="B349" s="240"/>
      <c r="C349" s="237"/>
      <c r="D349" s="235"/>
      <c r="E349" s="237"/>
      <c r="F349" s="236"/>
      <c r="G349" s="236"/>
      <c r="H349" s="306" t="str">
        <f>IFERROR(+VLOOKUP(G349,'šifarnik Pg-Pa'!O$6:Q$22,2,FALSE),"")</f>
        <v/>
      </c>
      <c r="I349" s="146" t="str">
        <f>IFERROR(+VLOOKUP($G349,'šifarnik Pg-Pa'!$O$6:$Q$22,3,FALSE),"")</f>
        <v/>
      </c>
      <c r="J349" s="236"/>
      <c r="K349" s="305" t="str">
        <f>IFERROR(+VLOOKUP(J349,'šifarnik Pg-Pa'!O$28:P$140,2,FALSE),"")</f>
        <v/>
      </c>
      <c r="L349" s="245"/>
      <c r="M349" s="244"/>
      <c r="N349" s="239"/>
      <c r="O349" s="195"/>
      <c r="P349" s="239"/>
      <c r="Q349" s="239"/>
      <c r="R349" s="76"/>
      <c r="S349" s="76"/>
      <c r="T349" s="76"/>
      <c r="U349" s="76"/>
      <c r="V349" s="197"/>
      <c r="W349" s="197"/>
      <c r="X349" s="197"/>
      <c r="Y349" s="197"/>
      <c r="Z349" s="197"/>
      <c r="AA349" s="197"/>
      <c r="AB349" s="197">
        <f t="shared" si="6"/>
        <v>0</v>
      </c>
    </row>
    <row r="350" spans="1:28">
      <c r="A350">
        <f>+IF(P350&gt;0,+MAX(A$8:A349)+1,0)</f>
        <v>0</v>
      </c>
      <c r="B350" s="240"/>
      <c r="C350" s="237"/>
      <c r="D350" s="235"/>
      <c r="E350" s="237"/>
      <c r="F350" s="236"/>
      <c r="G350" s="236"/>
      <c r="H350" s="306" t="str">
        <f>IFERROR(+VLOOKUP(G350,'šifarnik Pg-Pa'!O$6:Q$22,2,FALSE),"")</f>
        <v/>
      </c>
      <c r="I350" s="146" t="str">
        <f>IFERROR(+VLOOKUP($G350,'šifarnik Pg-Pa'!$O$6:$Q$22,3,FALSE),"")</f>
        <v/>
      </c>
      <c r="J350" s="236"/>
      <c r="K350" s="305" t="str">
        <f>IFERROR(+VLOOKUP(J350,'šifarnik Pg-Pa'!O$28:P$140,2,FALSE),"")</f>
        <v/>
      </c>
      <c r="L350" s="245"/>
      <c r="M350" s="244"/>
      <c r="N350" s="239"/>
      <c r="O350" s="195"/>
      <c r="P350" s="239"/>
      <c r="Q350" s="239"/>
      <c r="R350" s="76"/>
      <c r="S350" s="76"/>
      <c r="T350" s="76"/>
      <c r="U350" s="76"/>
      <c r="V350" s="197"/>
      <c r="W350" s="197"/>
      <c r="X350" s="197"/>
      <c r="Y350" s="197"/>
      <c r="Z350" s="197"/>
      <c r="AA350" s="197"/>
      <c r="AB350" s="197">
        <f t="shared" si="6"/>
        <v>0</v>
      </c>
    </row>
    <row r="351" spans="1:28">
      <c r="A351">
        <f>+IF(P351&gt;0,+MAX(A$8:A350)+1,0)</f>
        <v>0</v>
      </c>
      <c r="B351" s="240"/>
      <c r="C351" s="237"/>
      <c r="D351" s="235"/>
      <c r="E351" s="237"/>
      <c r="F351" s="236"/>
      <c r="G351" s="236"/>
      <c r="H351" s="306" t="str">
        <f>IFERROR(+VLOOKUP(G351,'šifarnik Pg-Pa'!O$6:Q$22,2,FALSE),"")</f>
        <v/>
      </c>
      <c r="I351" s="146" t="str">
        <f>IFERROR(+VLOOKUP($G351,'šifarnik Pg-Pa'!$O$6:$Q$22,3,FALSE),"")</f>
        <v/>
      </c>
      <c r="J351" s="236"/>
      <c r="K351" s="305" t="str">
        <f>IFERROR(+VLOOKUP(J351,'šifarnik Pg-Pa'!O$28:P$140,2,FALSE),"")</f>
        <v/>
      </c>
      <c r="L351" s="245"/>
      <c r="M351" s="244"/>
      <c r="N351" s="239"/>
      <c r="O351" s="195"/>
      <c r="P351" s="239"/>
      <c r="Q351" s="239"/>
      <c r="R351" s="76"/>
      <c r="S351" s="76"/>
      <c r="T351" s="76"/>
      <c r="U351" s="76"/>
      <c r="V351" s="197"/>
      <c r="W351" s="197"/>
      <c r="X351" s="197"/>
      <c r="Y351" s="197"/>
      <c r="Z351" s="197"/>
      <c r="AA351" s="197"/>
      <c r="AB351" s="197">
        <f t="shared" si="6"/>
        <v>0</v>
      </c>
    </row>
    <row r="352" spans="1:28">
      <c r="A352">
        <f>+IF(P352&gt;0,+MAX(A$8:A351)+1,0)</f>
        <v>0</v>
      </c>
      <c r="B352" s="240"/>
      <c r="C352" s="237"/>
      <c r="D352" s="235"/>
      <c r="E352" s="237"/>
      <c r="F352" s="236"/>
      <c r="G352" s="236"/>
      <c r="H352" s="306" t="str">
        <f>IFERROR(+VLOOKUP(G352,'šifarnik Pg-Pa'!O$6:Q$22,2,FALSE),"")</f>
        <v/>
      </c>
      <c r="I352" s="146" t="str">
        <f>IFERROR(+VLOOKUP($G352,'šifarnik Pg-Pa'!$O$6:$Q$22,3,FALSE),"")</f>
        <v/>
      </c>
      <c r="J352" s="236"/>
      <c r="K352" s="305" t="str">
        <f>IFERROR(+VLOOKUP(J352,'šifarnik Pg-Pa'!O$28:P$140,2,FALSE),"")</f>
        <v/>
      </c>
      <c r="L352" s="245"/>
      <c r="M352" s="244"/>
      <c r="N352" s="239"/>
      <c r="O352" s="195"/>
      <c r="P352" s="239"/>
      <c r="Q352" s="239"/>
      <c r="R352" s="76"/>
      <c r="S352" s="76"/>
      <c r="T352" s="76"/>
      <c r="U352" s="76"/>
      <c r="V352" s="197"/>
      <c r="W352" s="197"/>
      <c r="X352" s="197"/>
      <c r="Y352" s="197"/>
      <c r="Z352" s="197"/>
      <c r="AA352" s="197"/>
      <c r="AB352" s="197">
        <f t="shared" si="6"/>
        <v>0</v>
      </c>
    </row>
    <row r="353" spans="1:28">
      <c r="A353">
        <f>+IF(P353&gt;0,+MAX(A$8:A352)+1,0)</f>
        <v>0</v>
      </c>
      <c r="B353" s="240"/>
      <c r="C353" s="237"/>
      <c r="D353" s="235"/>
      <c r="E353" s="237"/>
      <c r="F353" s="236"/>
      <c r="G353" s="236"/>
      <c r="H353" s="306" t="str">
        <f>IFERROR(+VLOOKUP(G353,'šifarnik Pg-Pa'!O$6:Q$22,2,FALSE),"")</f>
        <v/>
      </c>
      <c r="I353" s="146" t="str">
        <f>IFERROR(+VLOOKUP($G353,'šifarnik Pg-Pa'!$O$6:$Q$22,3,FALSE),"")</f>
        <v/>
      </c>
      <c r="J353" s="236"/>
      <c r="K353" s="305" t="str">
        <f>IFERROR(+VLOOKUP(J353,'šifarnik Pg-Pa'!O$28:P$140,2,FALSE),"")</f>
        <v/>
      </c>
      <c r="L353" s="245"/>
      <c r="M353" s="244"/>
      <c r="N353" s="239"/>
      <c r="O353" s="195"/>
      <c r="P353" s="239"/>
      <c r="Q353" s="239"/>
      <c r="R353" s="76"/>
      <c r="S353" s="76"/>
      <c r="T353" s="76"/>
      <c r="U353" s="76"/>
      <c r="V353" s="197"/>
      <c r="W353" s="197"/>
      <c r="X353" s="197"/>
      <c r="Y353" s="197"/>
      <c r="Z353" s="197"/>
      <c r="AA353" s="197"/>
      <c r="AB353" s="197">
        <f t="shared" si="6"/>
        <v>0</v>
      </c>
    </row>
    <row r="354" spans="1:28">
      <c r="A354">
        <f>+IF(P354&gt;0,+MAX(A$8:A353)+1,0)</f>
        <v>0</v>
      </c>
      <c r="B354" s="240"/>
      <c r="C354" s="237"/>
      <c r="D354" s="235"/>
      <c r="E354" s="237"/>
      <c r="F354" s="236"/>
      <c r="G354" s="236"/>
      <c r="H354" s="306" t="str">
        <f>IFERROR(+VLOOKUP(G354,'šifarnik Pg-Pa'!O$6:Q$22,2,FALSE),"")</f>
        <v/>
      </c>
      <c r="I354" s="146" t="str">
        <f>IFERROR(+VLOOKUP($G354,'šifarnik Pg-Pa'!$O$6:$Q$22,3,FALSE),"")</f>
        <v/>
      </c>
      <c r="J354" s="236"/>
      <c r="K354" s="305" t="str">
        <f>IFERROR(+VLOOKUP(J354,'šifarnik Pg-Pa'!O$28:P$140,2,FALSE),"")</f>
        <v/>
      </c>
      <c r="L354" s="245"/>
      <c r="M354" s="244"/>
      <c r="N354" s="239"/>
      <c r="O354" s="195"/>
      <c r="P354" s="239"/>
      <c r="Q354" s="239"/>
      <c r="R354" s="76"/>
      <c r="S354" s="76"/>
      <c r="T354" s="76"/>
      <c r="U354" s="76"/>
      <c r="V354" s="197"/>
      <c r="W354" s="197"/>
      <c r="X354" s="197"/>
      <c r="Y354" s="197"/>
      <c r="Z354" s="197"/>
      <c r="AA354" s="197"/>
      <c r="AB354" s="197">
        <f t="shared" si="6"/>
        <v>0</v>
      </c>
    </row>
    <row r="355" spans="1:28">
      <c r="A355">
        <f>+IF(P355&gt;0,+MAX(A$8:A354)+1,0)</f>
        <v>0</v>
      </c>
      <c r="B355" s="240"/>
      <c r="C355" s="237"/>
      <c r="D355" s="235"/>
      <c r="E355" s="237"/>
      <c r="F355" s="236"/>
      <c r="G355" s="236"/>
      <c r="H355" s="306" t="str">
        <f>IFERROR(+VLOOKUP(G355,'šifarnik Pg-Pa'!O$6:Q$22,2,FALSE),"")</f>
        <v/>
      </c>
      <c r="I355" s="146" t="str">
        <f>IFERROR(+VLOOKUP($G355,'šifarnik Pg-Pa'!$O$6:$Q$22,3,FALSE),"")</f>
        <v/>
      </c>
      <c r="J355" s="236"/>
      <c r="K355" s="305" t="str">
        <f>IFERROR(+VLOOKUP(J355,'šifarnik Pg-Pa'!O$28:P$140,2,FALSE),"")</f>
        <v/>
      </c>
      <c r="L355" s="245"/>
      <c r="M355" s="244"/>
      <c r="N355" s="239"/>
      <c r="O355" s="195"/>
      <c r="P355" s="239"/>
      <c r="Q355" s="239"/>
      <c r="R355" s="76"/>
      <c r="S355" s="76"/>
      <c r="T355" s="76"/>
      <c r="U355" s="76"/>
      <c r="V355" s="197"/>
      <c r="W355" s="197"/>
      <c r="X355" s="197"/>
      <c r="Y355" s="197"/>
      <c r="Z355" s="197"/>
      <c r="AA355" s="197"/>
      <c r="AB355" s="197">
        <f t="shared" si="6"/>
        <v>0</v>
      </c>
    </row>
    <row r="356" spans="1:28">
      <c r="A356">
        <f>+IF(P356&gt;0,+MAX(A$8:A355)+1,0)</f>
        <v>0</v>
      </c>
      <c r="B356" s="240"/>
      <c r="C356" s="237"/>
      <c r="D356" s="235"/>
      <c r="E356" s="237"/>
      <c r="F356" s="236"/>
      <c r="G356" s="236"/>
      <c r="H356" s="306" t="str">
        <f>IFERROR(+VLOOKUP(G356,'šifarnik Pg-Pa'!O$6:Q$22,2,FALSE),"")</f>
        <v/>
      </c>
      <c r="I356" s="146" t="str">
        <f>IFERROR(+VLOOKUP($G356,'šifarnik Pg-Pa'!$O$6:$Q$22,3,FALSE),"")</f>
        <v/>
      </c>
      <c r="J356" s="236"/>
      <c r="K356" s="305" t="str">
        <f>IFERROR(+VLOOKUP(J356,'šifarnik Pg-Pa'!O$28:P$140,2,FALSE),"")</f>
        <v/>
      </c>
      <c r="L356" s="245"/>
      <c r="M356" s="244"/>
      <c r="N356" s="239"/>
      <c r="O356" s="195"/>
      <c r="P356" s="239"/>
      <c r="Q356" s="239"/>
      <c r="R356" s="76"/>
      <c r="S356" s="76"/>
      <c r="T356" s="76"/>
      <c r="U356" s="76"/>
      <c r="V356" s="197"/>
      <c r="W356" s="197"/>
      <c r="X356" s="197"/>
      <c r="Y356" s="197"/>
      <c r="Z356" s="197"/>
      <c r="AA356" s="197"/>
      <c r="AB356" s="197">
        <f t="shared" si="6"/>
        <v>0</v>
      </c>
    </row>
    <row r="357" spans="1:28">
      <c r="A357">
        <f>+IF(P357&gt;0,+MAX(A$8:A356)+1,0)</f>
        <v>0</v>
      </c>
      <c r="B357" s="240"/>
      <c r="C357" s="237"/>
      <c r="D357" s="235"/>
      <c r="E357" s="237"/>
      <c r="F357" s="236"/>
      <c r="G357" s="236"/>
      <c r="H357" s="306" t="str">
        <f>IFERROR(+VLOOKUP(G357,'šifarnik Pg-Pa'!O$6:Q$22,2,FALSE),"")</f>
        <v/>
      </c>
      <c r="I357" s="146" t="str">
        <f>IFERROR(+VLOOKUP($G357,'šifarnik Pg-Pa'!$O$6:$Q$22,3,FALSE),"")</f>
        <v/>
      </c>
      <c r="J357" s="236"/>
      <c r="K357" s="305" t="str">
        <f>IFERROR(+VLOOKUP(J357,'šifarnik Pg-Pa'!O$28:P$140,2,FALSE),"")</f>
        <v/>
      </c>
      <c r="L357" s="245"/>
      <c r="M357" s="244"/>
      <c r="N357" s="239"/>
      <c r="O357" s="195"/>
      <c r="P357" s="239"/>
      <c r="Q357" s="239"/>
      <c r="R357" s="76"/>
      <c r="S357" s="76"/>
      <c r="T357" s="76"/>
      <c r="U357" s="76"/>
      <c r="V357" s="197"/>
      <c r="W357" s="197"/>
      <c r="X357" s="197"/>
      <c r="Y357" s="197"/>
      <c r="Z357" s="197"/>
      <c r="AA357" s="197"/>
      <c r="AB357" s="197">
        <f t="shared" si="6"/>
        <v>0</v>
      </c>
    </row>
    <row r="358" spans="1:28">
      <c r="A358">
        <f>+IF(P358&gt;0,+MAX(A$8:A357)+1,0)</f>
        <v>0</v>
      </c>
      <c r="B358" s="240"/>
      <c r="C358" s="237"/>
      <c r="D358" s="235"/>
      <c r="E358" s="237"/>
      <c r="F358" s="236"/>
      <c r="G358" s="236"/>
      <c r="H358" s="306" t="str">
        <f>IFERROR(+VLOOKUP(G358,'šifarnik Pg-Pa'!O$6:Q$22,2,FALSE),"")</f>
        <v/>
      </c>
      <c r="I358" s="146" t="str">
        <f>IFERROR(+VLOOKUP($G358,'šifarnik Pg-Pa'!$O$6:$Q$22,3,FALSE),"")</f>
        <v/>
      </c>
      <c r="J358" s="236"/>
      <c r="K358" s="305" t="str">
        <f>IFERROR(+VLOOKUP(J358,'šifarnik Pg-Pa'!O$28:P$140,2,FALSE),"")</f>
        <v/>
      </c>
      <c r="L358" s="245"/>
      <c r="M358" s="244"/>
      <c r="N358" s="239"/>
      <c r="O358" s="195"/>
      <c r="P358" s="239"/>
      <c r="Q358" s="239"/>
      <c r="R358" s="76"/>
      <c r="S358" s="76"/>
      <c r="T358" s="76"/>
      <c r="U358" s="76"/>
      <c r="V358" s="197"/>
      <c r="W358" s="197"/>
      <c r="X358" s="197"/>
      <c r="Y358" s="197"/>
      <c r="Z358" s="197"/>
      <c r="AA358" s="197"/>
      <c r="AB358" s="197">
        <f t="shared" si="6"/>
        <v>0</v>
      </c>
    </row>
    <row r="359" spans="1:28">
      <c r="A359">
        <f>+IF(P359&gt;0,+MAX(A$8:A358)+1,0)</f>
        <v>0</v>
      </c>
      <c r="B359" s="240"/>
      <c r="C359" s="237"/>
      <c r="D359" s="235"/>
      <c r="E359" s="237"/>
      <c r="F359" s="236"/>
      <c r="G359" s="236"/>
      <c r="H359" s="306" t="str">
        <f>IFERROR(+VLOOKUP(G359,'šifarnik Pg-Pa'!O$6:Q$22,2,FALSE),"")</f>
        <v/>
      </c>
      <c r="I359" s="146" t="str">
        <f>IFERROR(+VLOOKUP($G359,'šifarnik Pg-Pa'!$O$6:$Q$22,3,FALSE),"")</f>
        <v/>
      </c>
      <c r="J359" s="236"/>
      <c r="K359" s="305" t="str">
        <f>IFERROR(+VLOOKUP(J359,'šifarnik Pg-Pa'!O$28:P$140,2,FALSE),"")</f>
        <v/>
      </c>
      <c r="L359" s="245"/>
      <c r="M359" s="244"/>
      <c r="N359" s="239"/>
      <c r="O359" s="195"/>
      <c r="P359" s="239"/>
      <c r="Q359" s="239"/>
      <c r="R359" s="76"/>
      <c r="S359" s="76"/>
      <c r="T359" s="76"/>
      <c r="U359" s="76"/>
      <c r="V359" s="197"/>
      <c r="W359" s="197"/>
      <c r="X359" s="197"/>
      <c r="Y359" s="197"/>
      <c r="Z359" s="197"/>
      <c r="AA359" s="197"/>
      <c r="AB359" s="197">
        <f t="shared" si="6"/>
        <v>0</v>
      </c>
    </row>
    <row r="360" spans="1:28">
      <c r="A360">
        <f>+IF(P360&gt;0,+MAX(A$8:A359)+1,0)</f>
        <v>0</v>
      </c>
      <c r="B360" s="240"/>
      <c r="C360" s="237"/>
      <c r="D360" s="235"/>
      <c r="E360" s="237"/>
      <c r="F360" s="236"/>
      <c r="G360" s="236"/>
      <c r="H360" s="306" t="str">
        <f>IFERROR(+VLOOKUP(G360,'šifarnik Pg-Pa'!O$6:Q$22,2,FALSE),"")</f>
        <v/>
      </c>
      <c r="I360" s="146" t="str">
        <f>IFERROR(+VLOOKUP($G360,'šifarnik Pg-Pa'!$O$6:$Q$22,3,FALSE),"")</f>
        <v/>
      </c>
      <c r="J360" s="236"/>
      <c r="K360" s="305" t="str">
        <f>IFERROR(+VLOOKUP(J360,'šifarnik Pg-Pa'!O$28:P$140,2,FALSE),"")</f>
        <v/>
      </c>
      <c r="L360" s="245"/>
      <c r="M360" s="244"/>
      <c r="N360" s="239"/>
      <c r="O360" s="195"/>
      <c r="P360" s="239"/>
      <c r="Q360" s="239"/>
      <c r="R360" s="76"/>
      <c r="S360" s="76"/>
      <c r="T360" s="76"/>
      <c r="U360" s="76"/>
      <c r="V360" s="197"/>
      <c r="W360" s="197"/>
      <c r="X360" s="197"/>
      <c r="Y360" s="197"/>
      <c r="Z360" s="197"/>
      <c r="AA360" s="197"/>
      <c r="AB360" s="197">
        <f t="shared" si="6"/>
        <v>0</v>
      </c>
    </row>
    <row r="361" spans="1:28">
      <c r="A361">
        <f>+IF(P361&gt;0,+MAX(A$8:A360)+1,0)</f>
        <v>0</v>
      </c>
      <c r="B361" s="240"/>
      <c r="C361" s="237"/>
      <c r="D361" s="235"/>
      <c r="E361" s="237"/>
      <c r="F361" s="236"/>
      <c r="G361" s="236"/>
      <c r="H361" s="306" t="str">
        <f>IFERROR(+VLOOKUP(G361,'šifarnik Pg-Pa'!O$6:Q$22,2,FALSE),"")</f>
        <v/>
      </c>
      <c r="I361" s="146" t="str">
        <f>IFERROR(+VLOOKUP($G361,'šifarnik Pg-Pa'!$O$6:$Q$22,3,FALSE),"")</f>
        <v/>
      </c>
      <c r="J361" s="236"/>
      <c r="K361" s="305" t="str">
        <f>IFERROR(+VLOOKUP(J361,'šifarnik Pg-Pa'!O$28:P$140,2,FALSE),"")</f>
        <v/>
      </c>
      <c r="L361" s="245"/>
      <c r="M361" s="244"/>
      <c r="N361" s="239"/>
      <c r="O361" s="195"/>
      <c r="P361" s="239"/>
      <c r="Q361" s="239"/>
      <c r="R361" s="76"/>
      <c r="S361" s="76"/>
      <c r="T361" s="76"/>
      <c r="U361" s="76"/>
      <c r="V361" s="197"/>
      <c r="W361" s="197"/>
      <c r="X361" s="197"/>
      <c r="Y361" s="197"/>
      <c r="Z361" s="197"/>
      <c r="AA361" s="197"/>
      <c r="AB361" s="197">
        <f t="shared" si="6"/>
        <v>0</v>
      </c>
    </row>
    <row r="362" spans="1:28">
      <c r="A362">
        <f>+IF(P362&gt;0,+MAX(A$8:A361)+1,0)</f>
        <v>0</v>
      </c>
      <c r="B362" s="240"/>
      <c r="C362" s="237"/>
      <c r="D362" s="235"/>
      <c r="E362" s="237"/>
      <c r="F362" s="236"/>
      <c r="G362" s="236"/>
      <c r="H362" s="306" t="str">
        <f>IFERROR(+VLOOKUP(G362,'šifarnik Pg-Pa'!O$6:Q$22,2,FALSE),"")</f>
        <v/>
      </c>
      <c r="I362" s="146" t="str">
        <f>IFERROR(+VLOOKUP($G362,'šifarnik Pg-Pa'!$O$6:$Q$22,3,FALSE),"")</f>
        <v/>
      </c>
      <c r="J362" s="236"/>
      <c r="K362" s="305" t="str">
        <f>IFERROR(+VLOOKUP(J362,'šifarnik Pg-Pa'!O$28:P$140,2,FALSE),"")</f>
        <v/>
      </c>
      <c r="L362" s="245"/>
      <c r="M362" s="244"/>
      <c r="N362" s="239"/>
      <c r="O362" s="195"/>
      <c r="P362" s="239"/>
      <c r="Q362" s="239"/>
      <c r="R362" s="76"/>
      <c r="S362" s="76"/>
      <c r="T362" s="76"/>
      <c r="U362" s="76"/>
      <c r="V362" s="197"/>
      <c r="W362" s="197"/>
      <c r="X362" s="197"/>
      <c r="Y362" s="197"/>
      <c r="Z362" s="197"/>
      <c r="AA362" s="197"/>
      <c r="AB362" s="197">
        <f t="shared" si="6"/>
        <v>0</v>
      </c>
    </row>
    <row r="363" spans="1:28">
      <c r="A363">
        <f>+IF(P363&gt;0,+MAX(A$8:A362)+1,0)</f>
        <v>0</v>
      </c>
      <c r="B363" s="240"/>
      <c r="C363" s="237"/>
      <c r="D363" s="235"/>
      <c r="E363" s="237"/>
      <c r="F363" s="236"/>
      <c r="G363" s="236"/>
      <c r="H363" s="306" t="str">
        <f>IFERROR(+VLOOKUP(G363,'šifarnik Pg-Pa'!O$6:Q$22,2,FALSE),"")</f>
        <v/>
      </c>
      <c r="I363" s="146" t="str">
        <f>IFERROR(+VLOOKUP($G363,'šifarnik Pg-Pa'!$O$6:$Q$22,3,FALSE),"")</f>
        <v/>
      </c>
      <c r="J363" s="236"/>
      <c r="K363" s="305" t="str">
        <f>IFERROR(+VLOOKUP(J363,'šifarnik Pg-Pa'!O$28:P$140,2,FALSE),"")</f>
        <v/>
      </c>
      <c r="L363" s="245"/>
      <c r="M363" s="244"/>
      <c r="N363" s="239"/>
      <c r="O363" s="195"/>
      <c r="P363" s="239"/>
      <c r="Q363" s="239"/>
      <c r="R363" s="76"/>
      <c r="S363" s="76"/>
      <c r="T363" s="76"/>
      <c r="U363" s="76"/>
      <c r="V363" s="197"/>
      <c r="W363" s="197"/>
      <c r="X363" s="197"/>
      <c r="Y363" s="197"/>
      <c r="Z363" s="197"/>
      <c r="AA363" s="197"/>
      <c r="AB363" s="197">
        <f t="shared" si="6"/>
        <v>0</v>
      </c>
    </row>
    <row r="364" spans="1:28">
      <c r="A364">
        <f>+IF(P364&gt;0,+MAX(A$8:A363)+1,0)</f>
        <v>0</v>
      </c>
      <c r="B364" s="240"/>
      <c r="C364" s="237"/>
      <c r="D364" s="235"/>
      <c r="E364" s="237"/>
      <c r="F364" s="236"/>
      <c r="G364" s="236"/>
      <c r="H364" s="306" t="str">
        <f>IFERROR(+VLOOKUP(G364,'šifarnik Pg-Pa'!O$6:Q$22,2,FALSE),"")</f>
        <v/>
      </c>
      <c r="I364" s="146" t="str">
        <f>IFERROR(+VLOOKUP($G364,'šifarnik Pg-Pa'!$O$6:$Q$22,3,FALSE),"")</f>
        <v/>
      </c>
      <c r="J364" s="236"/>
      <c r="K364" s="305" t="str">
        <f>IFERROR(+VLOOKUP(J364,'šifarnik Pg-Pa'!O$28:P$140,2,FALSE),"")</f>
        <v/>
      </c>
      <c r="L364" s="245"/>
      <c r="M364" s="244"/>
      <c r="N364" s="239"/>
      <c r="O364" s="195"/>
      <c r="P364" s="239"/>
      <c r="Q364" s="239"/>
      <c r="R364" s="76"/>
      <c r="S364" s="76"/>
      <c r="T364" s="76"/>
      <c r="U364" s="76"/>
      <c r="V364" s="197"/>
      <c r="W364" s="197"/>
      <c r="X364" s="197"/>
      <c r="Y364" s="197"/>
      <c r="Z364" s="197"/>
      <c r="AA364" s="197"/>
      <c r="AB364" s="197">
        <f t="shared" si="6"/>
        <v>0</v>
      </c>
    </row>
    <row r="365" spans="1:28">
      <c r="A365">
        <f>+IF(P365&gt;0,+MAX(A$8:A364)+1,0)</f>
        <v>0</v>
      </c>
      <c r="B365" s="240"/>
      <c r="C365" s="237"/>
      <c r="D365" s="235"/>
      <c r="E365" s="237"/>
      <c r="F365" s="236"/>
      <c r="G365" s="236"/>
      <c r="H365" s="306" t="str">
        <f>IFERROR(+VLOOKUP(G365,'šifarnik Pg-Pa'!O$6:Q$22,2,FALSE),"")</f>
        <v/>
      </c>
      <c r="I365" s="146" t="str">
        <f>IFERROR(+VLOOKUP($G365,'šifarnik Pg-Pa'!$O$6:$Q$22,3,FALSE),"")</f>
        <v/>
      </c>
      <c r="J365" s="236"/>
      <c r="K365" s="305" t="str">
        <f>IFERROR(+VLOOKUP(J365,'šifarnik Pg-Pa'!O$28:P$140,2,FALSE),"")</f>
        <v/>
      </c>
      <c r="L365" s="245"/>
      <c r="M365" s="244"/>
      <c r="N365" s="239"/>
      <c r="O365" s="195"/>
      <c r="P365" s="239"/>
      <c r="Q365" s="239"/>
      <c r="R365" s="76"/>
      <c r="S365" s="76"/>
      <c r="T365" s="76"/>
      <c r="U365" s="76"/>
      <c r="V365" s="197"/>
      <c r="W365" s="197"/>
      <c r="X365" s="197"/>
      <c r="Y365" s="197"/>
      <c r="Z365" s="197"/>
      <c r="AA365" s="197"/>
      <c r="AB365" s="197">
        <f t="shared" si="6"/>
        <v>0</v>
      </c>
    </row>
    <row r="366" spans="1:28">
      <c r="A366">
        <f>+IF(P366&gt;0,+MAX(A$8:A365)+1,0)</f>
        <v>0</v>
      </c>
      <c r="B366" s="240"/>
      <c r="C366" s="237"/>
      <c r="D366" s="235"/>
      <c r="E366" s="237"/>
      <c r="F366" s="236"/>
      <c r="G366" s="236"/>
      <c r="H366" s="306" t="str">
        <f>IFERROR(+VLOOKUP(G366,'šifarnik Pg-Pa'!O$6:Q$22,2,FALSE),"")</f>
        <v/>
      </c>
      <c r="I366" s="146" t="str">
        <f>IFERROR(+VLOOKUP($G366,'šifarnik Pg-Pa'!$O$6:$Q$22,3,FALSE),"")</f>
        <v/>
      </c>
      <c r="J366" s="236"/>
      <c r="K366" s="305" t="str">
        <f>IFERROR(+VLOOKUP(J366,'šifarnik Pg-Pa'!O$28:P$140,2,FALSE),"")</f>
        <v/>
      </c>
      <c r="L366" s="245"/>
      <c r="M366" s="244"/>
      <c r="N366" s="239"/>
      <c r="O366" s="195"/>
      <c r="P366" s="239"/>
      <c r="Q366" s="239"/>
      <c r="R366" s="76"/>
      <c r="S366" s="76"/>
      <c r="T366" s="76"/>
      <c r="U366" s="76"/>
      <c r="V366" s="197"/>
      <c r="W366" s="197"/>
      <c r="X366" s="197"/>
      <c r="Y366" s="197"/>
      <c r="Z366" s="197"/>
      <c r="AA366" s="197"/>
      <c r="AB366" s="197">
        <f t="shared" si="6"/>
        <v>0</v>
      </c>
    </row>
    <row r="367" spans="1:28">
      <c r="A367">
        <f>+IF(P367&gt;0,+MAX(A$8:A366)+1,0)</f>
        <v>0</v>
      </c>
      <c r="B367" s="240"/>
      <c r="C367" s="237"/>
      <c r="D367" s="235"/>
      <c r="E367" s="237"/>
      <c r="F367" s="236"/>
      <c r="G367" s="236"/>
      <c r="H367" s="306" t="str">
        <f>IFERROR(+VLOOKUP(G367,'šifarnik Pg-Pa'!O$6:Q$22,2,FALSE),"")</f>
        <v/>
      </c>
      <c r="I367" s="146" t="str">
        <f>IFERROR(+VLOOKUP($G367,'šifarnik Pg-Pa'!$O$6:$Q$22,3,FALSE),"")</f>
        <v/>
      </c>
      <c r="J367" s="236"/>
      <c r="K367" s="305" t="str">
        <f>IFERROR(+VLOOKUP(J367,'šifarnik Pg-Pa'!O$28:P$140,2,FALSE),"")</f>
        <v/>
      </c>
      <c r="L367" s="245"/>
      <c r="M367" s="244"/>
      <c r="N367" s="239"/>
      <c r="O367" s="195"/>
      <c r="P367" s="239"/>
      <c r="Q367" s="239"/>
      <c r="R367" s="76"/>
      <c r="S367" s="76"/>
      <c r="T367" s="76"/>
      <c r="U367" s="76"/>
      <c r="V367" s="197"/>
      <c r="W367" s="197"/>
      <c r="X367" s="197"/>
      <c r="Y367" s="197"/>
      <c r="Z367" s="197"/>
      <c r="AA367" s="197"/>
      <c r="AB367" s="197">
        <f t="shared" si="6"/>
        <v>0</v>
      </c>
    </row>
    <row r="368" spans="1:28">
      <c r="A368">
        <f>+IF(P368&gt;0,+MAX(A$8:A367)+1,0)</f>
        <v>0</v>
      </c>
      <c r="B368" s="240"/>
      <c r="C368" s="237"/>
      <c r="D368" s="235"/>
      <c r="E368" s="237"/>
      <c r="F368" s="236"/>
      <c r="G368" s="236"/>
      <c r="H368" s="306" t="str">
        <f>IFERROR(+VLOOKUP(G368,'šifarnik Pg-Pa'!O$6:Q$22,2,FALSE),"")</f>
        <v/>
      </c>
      <c r="I368" s="146" t="str">
        <f>IFERROR(+VLOOKUP($G368,'šifarnik Pg-Pa'!$O$6:$Q$22,3,FALSE),"")</f>
        <v/>
      </c>
      <c r="J368" s="236"/>
      <c r="K368" s="305" t="str">
        <f>IFERROR(+VLOOKUP(J368,'šifarnik Pg-Pa'!O$28:P$140,2,FALSE),"")</f>
        <v/>
      </c>
      <c r="L368" s="245"/>
      <c r="M368" s="244"/>
      <c r="N368" s="239"/>
      <c r="O368" s="195"/>
      <c r="P368" s="239"/>
      <c r="Q368" s="239"/>
      <c r="R368" s="76"/>
      <c r="S368" s="76"/>
      <c r="T368" s="76"/>
      <c r="U368" s="76"/>
      <c r="V368" s="197"/>
      <c r="W368" s="197"/>
      <c r="X368" s="197"/>
      <c r="Y368" s="197"/>
      <c r="Z368" s="197"/>
      <c r="AA368" s="197"/>
      <c r="AB368" s="197">
        <f t="shared" si="6"/>
        <v>0</v>
      </c>
    </row>
    <row r="369" spans="1:28">
      <c r="A369">
        <f>+IF(P369&gt;0,+MAX(A$8:A368)+1,0)</f>
        <v>0</v>
      </c>
      <c r="B369" s="240"/>
      <c r="C369" s="237"/>
      <c r="D369" s="235"/>
      <c r="E369" s="237"/>
      <c r="F369" s="236"/>
      <c r="G369" s="236"/>
      <c r="H369" s="306" t="str">
        <f>IFERROR(+VLOOKUP(G369,'šifarnik Pg-Pa'!O$6:Q$22,2,FALSE),"")</f>
        <v/>
      </c>
      <c r="I369" s="146" t="str">
        <f>IFERROR(+VLOOKUP($G369,'šifarnik Pg-Pa'!$O$6:$Q$22,3,FALSE),"")</f>
        <v/>
      </c>
      <c r="J369" s="236"/>
      <c r="K369" s="305" t="str">
        <f>IFERROR(+VLOOKUP(J369,'šifarnik Pg-Pa'!O$28:P$140,2,FALSE),"")</f>
        <v/>
      </c>
      <c r="L369" s="245"/>
      <c r="M369" s="244"/>
      <c r="N369" s="239"/>
      <c r="O369" s="195"/>
      <c r="P369" s="239"/>
      <c r="Q369" s="239"/>
      <c r="R369" s="76"/>
      <c r="S369" s="76"/>
      <c r="T369" s="76"/>
      <c r="U369" s="76"/>
      <c r="V369" s="197"/>
      <c r="W369" s="197"/>
      <c r="X369" s="197"/>
      <c r="Y369" s="197"/>
      <c r="Z369" s="197"/>
      <c r="AA369" s="197"/>
      <c r="AB369" s="197">
        <f t="shared" si="6"/>
        <v>0</v>
      </c>
    </row>
    <row r="370" spans="1:28">
      <c r="A370">
        <f>+IF(P370&gt;0,+MAX(A$8:A369)+1,0)</f>
        <v>0</v>
      </c>
      <c r="B370" s="240"/>
      <c r="C370" s="237"/>
      <c r="D370" s="235"/>
      <c r="E370" s="237"/>
      <c r="F370" s="236"/>
      <c r="G370" s="236"/>
      <c r="H370" s="306" t="str">
        <f>IFERROR(+VLOOKUP(G370,'šifarnik Pg-Pa'!O$6:Q$22,2,FALSE),"")</f>
        <v/>
      </c>
      <c r="I370" s="146" t="str">
        <f>IFERROR(+VLOOKUP($G370,'šifarnik Pg-Pa'!$O$6:$Q$22,3,FALSE),"")</f>
        <v/>
      </c>
      <c r="J370" s="236"/>
      <c r="K370" s="305" t="str">
        <f>IFERROR(+VLOOKUP(J370,'šifarnik Pg-Pa'!O$28:P$140,2,FALSE),"")</f>
        <v/>
      </c>
      <c r="L370" s="245"/>
      <c r="M370" s="244"/>
      <c r="N370" s="239"/>
      <c r="O370" s="195"/>
      <c r="P370" s="239"/>
      <c r="Q370" s="239"/>
      <c r="R370" s="76"/>
      <c r="S370" s="76"/>
      <c r="T370" s="76"/>
      <c r="U370" s="76"/>
      <c r="V370" s="197"/>
      <c r="W370" s="197"/>
      <c r="X370" s="197"/>
      <c r="Y370" s="197"/>
      <c r="Z370" s="197"/>
      <c r="AA370" s="197"/>
      <c r="AB370" s="197">
        <f t="shared" si="6"/>
        <v>0</v>
      </c>
    </row>
    <row r="371" spans="1:28">
      <c r="A371">
        <f>+IF(P371&gt;0,+MAX(A$8:A370)+1,0)</f>
        <v>0</v>
      </c>
      <c r="B371" s="240"/>
      <c r="C371" s="237"/>
      <c r="D371" s="235"/>
      <c r="E371" s="237"/>
      <c r="F371" s="236"/>
      <c r="G371" s="236"/>
      <c r="H371" s="306" t="str">
        <f>IFERROR(+VLOOKUP(G371,'šifarnik Pg-Pa'!O$6:Q$22,2,FALSE),"")</f>
        <v/>
      </c>
      <c r="I371" s="146" t="str">
        <f>IFERROR(+VLOOKUP($G371,'šifarnik Pg-Pa'!$O$6:$Q$22,3,FALSE),"")</f>
        <v/>
      </c>
      <c r="J371" s="236"/>
      <c r="K371" s="305" t="str">
        <f>IFERROR(+VLOOKUP(J371,'šifarnik Pg-Pa'!O$28:P$140,2,FALSE),"")</f>
        <v/>
      </c>
      <c r="L371" s="245"/>
      <c r="M371" s="244"/>
      <c r="N371" s="239"/>
      <c r="O371" s="195"/>
      <c r="P371" s="239"/>
      <c r="Q371" s="239"/>
      <c r="R371" s="76"/>
      <c r="S371" s="76"/>
      <c r="T371" s="76"/>
      <c r="U371" s="76"/>
      <c r="V371" s="197"/>
      <c r="W371" s="197"/>
      <c r="X371" s="197"/>
      <c r="Y371" s="197"/>
      <c r="Z371" s="197"/>
      <c r="AA371" s="197"/>
      <c r="AB371" s="197">
        <f t="shared" si="6"/>
        <v>0</v>
      </c>
    </row>
    <row r="372" spans="1:28">
      <c r="A372">
        <f>+IF(P372&gt;0,+MAX(A$8:A371)+1,0)</f>
        <v>0</v>
      </c>
      <c r="B372" s="240"/>
      <c r="C372" s="237"/>
      <c r="D372" s="235"/>
      <c r="E372" s="237"/>
      <c r="F372" s="236"/>
      <c r="G372" s="236"/>
      <c r="H372" s="306" t="str">
        <f>IFERROR(+VLOOKUP(G372,'šifarnik Pg-Pa'!O$6:Q$22,2,FALSE),"")</f>
        <v/>
      </c>
      <c r="I372" s="146" t="str">
        <f>IFERROR(+VLOOKUP($G372,'šifarnik Pg-Pa'!$O$6:$Q$22,3,FALSE),"")</f>
        <v/>
      </c>
      <c r="J372" s="236"/>
      <c r="K372" s="305" t="str">
        <f>IFERROR(+VLOOKUP(J372,'šifarnik Pg-Pa'!O$28:P$140,2,FALSE),"")</f>
        <v/>
      </c>
      <c r="L372" s="245"/>
      <c r="M372" s="244"/>
      <c r="N372" s="239"/>
      <c r="O372" s="195"/>
      <c r="P372" s="239"/>
      <c r="Q372" s="239"/>
      <c r="R372" s="76"/>
      <c r="S372" s="76"/>
      <c r="T372" s="76"/>
      <c r="U372" s="76"/>
      <c r="V372" s="197"/>
      <c r="W372" s="197"/>
      <c r="X372" s="197"/>
      <c r="Y372" s="197"/>
      <c r="Z372" s="197"/>
      <c r="AA372" s="197"/>
      <c r="AB372" s="197">
        <f t="shared" si="6"/>
        <v>0</v>
      </c>
    </row>
    <row r="373" spans="1:28">
      <c r="A373">
        <f>+IF(P373&gt;0,+MAX(A$8:A372)+1,0)</f>
        <v>0</v>
      </c>
      <c r="B373" s="240"/>
      <c r="C373" s="237"/>
      <c r="D373" s="235"/>
      <c r="E373" s="237"/>
      <c r="F373" s="236"/>
      <c r="G373" s="236"/>
      <c r="H373" s="306" t="str">
        <f>IFERROR(+VLOOKUP(G373,'šifarnik Pg-Pa'!O$6:Q$22,2,FALSE),"")</f>
        <v/>
      </c>
      <c r="I373" s="146" t="str">
        <f>IFERROR(+VLOOKUP($G373,'šifarnik Pg-Pa'!$O$6:$Q$22,3,FALSE),"")</f>
        <v/>
      </c>
      <c r="J373" s="236"/>
      <c r="K373" s="305" t="str">
        <f>IFERROR(+VLOOKUP(J373,'šifarnik Pg-Pa'!O$28:P$140,2,FALSE),"")</f>
        <v/>
      </c>
      <c r="L373" s="245"/>
      <c r="M373" s="244"/>
      <c r="N373" s="239"/>
      <c r="O373" s="195"/>
      <c r="P373" s="239"/>
      <c r="Q373" s="239"/>
      <c r="R373" s="76"/>
      <c r="S373" s="76"/>
      <c r="T373" s="76"/>
      <c r="U373" s="76"/>
      <c r="V373" s="197"/>
      <c r="W373" s="197"/>
      <c r="X373" s="197"/>
      <c r="Y373" s="197"/>
      <c r="Z373" s="197"/>
      <c r="AA373" s="197"/>
      <c r="AB373" s="197">
        <f t="shared" si="6"/>
        <v>0</v>
      </c>
    </row>
    <row r="374" spans="1:28">
      <c r="A374">
        <f>+IF(P374&gt;0,+MAX(A$8:A373)+1,0)</f>
        <v>0</v>
      </c>
      <c r="B374" s="240"/>
      <c r="C374" s="237"/>
      <c r="D374" s="235"/>
      <c r="E374" s="237"/>
      <c r="F374" s="236"/>
      <c r="G374" s="236"/>
      <c r="H374" s="306" t="str">
        <f>IFERROR(+VLOOKUP(G374,'šifarnik Pg-Pa'!O$6:Q$22,2,FALSE),"")</f>
        <v/>
      </c>
      <c r="I374" s="146" t="str">
        <f>IFERROR(+VLOOKUP($G374,'šifarnik Pg-Pa'!$O$6:$Q$22,3,FALSE),"")</f>
        <v/>
      </c>
      <c r="J374" s="236"/>
      <c r="K374" s="305" t="str">
        <f>IFERROR(+VLOOKUP(J374,'šifarnik Pg-Pa'!O$28:P$140,2,FALSE),"")</f>
        <v/>
      </c>
      <c r="L374" s="245"/>
      <c r="M374" s="244"/>
      <c r="N374" s="239"/>
      <c r="O374" s="195"/>
      <c r="P374" s="239"/>
      <c r="Q374" s="239"/>
      <c r="R374" s="76"/>
      <c r="S374" s="76"/>
      <c r="T374" s="76"/>
      <c r="U374" s="76"/>
      <c r="V374" s="197"/>
      <c r="W374" s="197"/>
      <c r="X374" s="197"/>
      <c r="Y374" s="197"/>
      <c r="Z374" s="197"/>
      <c r="AA374" s="197"/>
      <c r="AB374" s="197">
        <f t="shared" si="6"/>
        <v>0</v>
      </c>
    </row>
    <row r="375" spans="1:28">
      <c r="A375">
        <f>+IF(P375&gt;0,+MAX(A$8:A374)+1,0)</f>
        <v>0</v>
      </c>
      <c r="B375" s="240"/>
      <c r="C375" s="237"/>
      <c r="D375" s="235"/>
      <c r="E375" s="237"/>
      <c r="F375" s="236"/>
      <c r="G375" s="236"/>
      <c r="H375" s="306" t="str">
        <f>IFERROR(+VLOOKUP(G375,'šifarnik Pg-Pa'!O$6:Q$22,2,FALSE),"")</f>
        <v/>
      </c>
      <c r="I375" s="146" t="str">
        <f>IFERROR(+VLOOKUP($G375,'šifarnik Pg-Pa'!$O$6:$Q$22,3,FALSE),"")</f>
        <v/>
      </c>
      <c r="J375" s="236"/>
      <c r="K375" s="305" t="str">
        <f>IFERROR(+VLOOKUP(J375,'šifarnik Pg-Pa'!O$28:P$140,2,FALSE),"")</f>
        <v/>
      </c>
      <c r="L375" s="245"/>
      <c r="M375" s="244"/>
      <c r="N375" s="239"/>
      <c r="O375" s="195"/>
      <c r="P375" s="239"/>
      <c r="Q375" s="239"/>
      <c r="R375" s="76"/>
      <c r="S375" s="76"/>
      <c r="T375" s="76"/>
      <c r="U375" s="76"/>
      <c r="V375" s="197"/>
      <c r="W375" s="197"/>
      <c r="X375" s="197"/>
      <c r="Y375" s="197"/>
      <c r="Z375" s="197"/>
      <c r="AA375" s="197"/>
      <c r="AB375" s="197">
        <f t="shared" si="6"/>
        <v>0</v>
      </c>
    </row>
    <row r="376" spans="1:28">
      <c r="A376">
        <f>+IF(P376&gt;0,+MAX(A$8:A375)+1,0)</f>
        <v>0</v>
      </c>
      <c r="B376" s="240"/>
      <c r="C376" s="237"/>
      <c r="D376" s="235"/>
      <c r="E376" s="237"/>
      <c r="F376" s="236"/>
      <c r="G376" s="236"/>
      <c r="H376" s="306" t="str">
        <f>IFERROR(+VLOOKUP(G376,'šifarnik Pg-Pa'!O$6:Q$22,2,FALSE),"")</f>
        <v/>
      </c>
      <c r="I376" s="146" t="str">
        <f>IFERROR(+VLOOKUP($G376,'šifarnik Pg-Pa'!$O$6:$Q$22,3,FALSE),"")</f>
        <v/>
      </c>
      <c r="J376" s="236"/>
      <c r="K376" s="305" t="str">
        <f>IFERROR(+VLOOKUP(J376,'šifarnik Pg-Pa'!O$28:P$140,2,FALSE),"")</f>
        <v/>
      </c>
      <c r="L376" s="245"/>
      <c r="M376" s="244"/>
      <c r="N376" s="239"/>
      <c r="O376" s="195"/>
      <c r="P376" s="239"/>
      <c r="Q376" s="239"/>
      <c r="R376" s="76"/>
      <c r="S376" s="76"/>
      <c r="T376" s="76"/>
      <c r="U376" s="76"/>
      <c r="V376" s="197"/>
      <c r="W376" s="197"/>
      <c r="X376" s="197"/>
      <c r="Y376" s="197"/>
      <c r="Z376" s="197"/>
      <c r="AA376" s="197"/>
      <c r="AB376" s="197">
        <f t="shared" si="6"/>
        <v>0</v>
      </c>
    </row>
    <row r="377" spans="1:28">
      <c r="A377">
        <f>+IF(P377&gt;0,+MAX(A$8:A376)+1,0)</f>
        <v>0</v>
      </c>
      <c r="B377" s="240"/>
      <c r="C377" s="237"/>
      <c r="D377" s="235"/>
      <c r="E377" s="237"/>
      <c r="F377" s="236"/>
      <c r="G377" s="236"/>
      <c r="H377" s="306" t="str">
        <f>IFERROR(+VLOOKUP(G377,'šifarnik Pg-Pa'!O$6:Q$22,2,FALSE),"")</f>
        <v/>
      </c>
      <c r="I377" s="146" t="str">
        <f>IFERROR(+VLOOKUP($G377,'šifarnik Pg-Pa'!$O$6:$Q$22,3,FALSE),"")</f>
        <v/>
      </c>
      <c r="J377" s="236"/>
      <c r="K377" s="305" t="str">
        <f>IFERROR(+VLOOKUP(J377,'šifarnik Pg-Pa'!O$28:P$140,2,FALSE),"")</f>
        <v/>
      </c>
      <c r="L377" s="245"/>
      <c r="M377" s="244"/>
      <c r="N377" s="239"/>
      <c r="O377" s="195"/>
      <c r="P377" s="239"/>
      <c r="Q377" s="239"/>
      <c r="R377" s="76"/>
      <c r="S377" s="76"/>
      <c r="T377" s="76"/>
      <c r="U377" s="76"/>
      <c r="V377" s="197"/>
      <c r="W377" s="197"/>
      <c r="X377" s="197"/>
      <c r="Y377" s="197"/>
      <c r="Z377" s="197"/>
      <c r="AA377" s="197"/>
      <c r="AB377" s="197">
        <f t="shared" si="6"/>
        <v>0</v>
      </c>
    </row>
    <row r="378" spans="1:28">
      <c r="A378">
        <f>+IF(P378&gt;0,+MAX(A$8:A377)+1,0)</f>
        <v>0</v>
      </c>
      <c r="B378" s="240"/>
      <c r="C378" s="237"/>
      <c r="D378" s="235"/>
      <c r="E378" s="237"/>
      <c r="F378" s="236"/>
      <c r="G378" s="236"/>
      <c r="H378" s="306" t="str">
        <f>IFERROR(+VLOOKUP(G378,'šifarnik Pg-Pa'!O$6:Q$22,2,FALSE),"")</f>
        <v/>
      </c>
      <c r="I378" s="146" t="str">
        <f>IFERROR(+VLOOKUP($G378,'šifarnik Pg-Pa'!$O$6:$Q$22,3,FALSE),"")</f>
        <v/>
      </c>
      <c r="J378" s="236"/>
      <c r="K378" s="305" t="str">
        <f>IFERROR(+VLOOKUP(J378,'šifarnik Pg-Pa'!O$28:P$140,2,FALSE),"")</f>
        <v/>
      </c>
      <c r="L378" s="245"/>
      <c r="M378" s="244"/>
      <c r="N378" s="239"/>
      <c r="O378" s="195"/>
      <c r="P378" s="239"/>
      <c r="Q378" s="239"/>
      <c r="R378" s="76"/>
      <c r="S378" s="76"/>
      <c r="T378" s="76"/>
      <c r="U378" s="76"/>
      <c r="V378" s="197"/>
      <c r="W378" s="197"/>
      <c r="X378" s="197"/>
      <c r="Y378" s="197"/>
      <c r="Z378" s="197"/>
      <c r="AA378" s="197"/>
      <c r="AB378" s="197">
        <f t="shared" si="6"/>
        <v>0</v>
      </c>
    </row>
    <row r="379" spans="1:28">
      <c r="A379">
        <f>+IF(P379&gt;0,+MAX(A$8:A378)+1,0)</f>
        <v>0</v>
      </c>
      <c r="B379" s="240"/>
      <c r="C379" s="237"/>
      <c r="D379" s="235"/>
      <c r="E379" s="237"/>
      <c r="F379" s="236"/>
      <c r="G379" s="236"/>
      <c r="H379" s="306" t="str">
        <f>IFERROR(+VLOOKUP(G379,'šifarnik Pg-Pa'!O$6:Q$22,2,FALSE),"")</f>
        <v/>
      </c>
      <c r="I379" s="146" t="str">
        <f>IFERROR(+VLOOKUP($G379,'šifarnik Pg-Pa'!$O$6:$Q$22,3,FALSE),"")</f>
        <v/>
      </c>
      <c r="J379" s="236"/>
      <c r="K379" s="305" t="str">
        <f>IFERROR(+VLOOKUP(J379,'šifarnik Pg-Pa'!O$28:P$140,2,FALSE),"")</f>
        <v/>
      </c>
      <c r="L379" s="245"/>
      <c r="M379" s="244"/>
      <c r="N379" s="239"/>
      <c r="O379" s="195"/>
      <c r="P379" s="239"/>
      <c r="Q379" s="239"/>
      <c r="R379" s="76"/>
      <c r="S379" s="76"/>
      <c r="T379" s="76"/>
      <c r="U379" s="76"/>
      <c r="V379" s="197"/>
      <c r="W379" s="197"/>
      <c r="X379" s="197"/>
      <c r="Y379" s="197"/>
      <c r="Z379" s="197"/>
      <c r="AA379" s="197"/>
      <c r="AB379" s="197">
        <f t="shared" si="6"/>
        <v>0</v>
      </c>
    </row>
    <row r="380" spans="1:28">
      <c r="A380">
        <f>+IF(P380&gt;0,+MAX(A$8:A379)+1,0)</f>
        <v>0</v>
      </c>
      <c r="B380" s="240"/>
      <c r="C380" s="237"/>
      <c r="D380" s="235"/>
      <c r="E380" s="237"/>
      <c r="F380" s="236"/>
      <c r="G380" s="236"/>
      <c r="H380" s="306" t="str">
        <f>IFERROR(+VLOOKUP(G380,'šifarnik Pg-Pa'!O$6:Q$22,2,FALSE),"")</f>
        <v/>
      </c>
      <c r="I380" s="146" t="str">
        <f>IFERROR(+VLOOKUP($G380,'šifarnik Pg-Pa'!$O$6:$Q$22,3,FALSE),"")</f>
        <v/>
      </c>
      <c r="J380" s="236"/>
      <c r="K380" s="305" t="str">
        <f>IFERROR(+VLOOKUP(J380,'šifarnik Pg-Pa'!O$28:P$140,2,FALSE),"")</f>
        <v/>
      </c>
      <c r="L380" s="245"/>
      <c r="M380" s="244"/>
      <c r="N380" s="239"/>
      <c r="O380" s="195"/>
      <c r="P380" s="239"/>
      <c r="Q380" s="239"/>
      <c r="R380" s="76"/>
      <c r="S380" s="76"/>
      <c r="T380" s="76"/>
      <c r="U380" s="76"/>
      <c r="V380" s="197"/>
      <c r="W380" s="197"/>
      <c r="X380" s="197"/>
      <c r="Y380" s="197"/>
      <c r="Z380" s="197"/>
      <c r="AA380" s="197"/>
      <c r="AB380" s="197">
        <f t="shared" si="6"/>
        <v>0</v>
      </c>
    </row>
    <row r="381" spans="1:28">
      <c r="A381">
        <f>+IF(P381&gt;0,+MAX(A$8:A380)+1,0)</f>
        <v>0</v>
      </c>
      <c r="B381" s="240"/>
      <c r="C381" s="237"/>
      <c r="D381" s="235"/>
      <c r="E381" s="237"/>
      <c r="F381" s="236"/>
      <c r="G381" s="236"/>
      <c r="H381" s="306" t="str">
        <f>IFERROR(+VLOOKUP(G381,'šifarnik Pg-Pa'!O$6:Q$22,2,FALSE),"")</f>
        <v/>
      </c>
      <c r="I381" s="146" t="str">
        <f>IFERROR(+VLOOKUP($G381,'šifarnik Pg-Pa'!$O$6:$Q$22,3,FALSE),"")</f>
        <v/>
      </c>
      <c r="J381" s="236"/>
      <c r="K381" s="305" t="str">
        <f>IFERROR(+VLOOKUP(J381,'šifarnik Pg-Pa'!O$28:P$140,2,FALSE),"")</f>
        <v/>
      </c>
      <c r="L381" s="245"/>
      <c r="M381" s="244"/>
      <c r="N381" s="239"/>
      <c r="O381" s="195"/>
      <c r="P381" s="239"/>
      <c r="Q381" s="239"/>
      <c r="R381" s="76"/>
      <c r="S381" s="76"/>
      <c r="T381" s="76"/>
      <c r="U381" s="76"/>
      <c r="V381" s="197"/>
      <c r="W381" s="197"/>
      <c r="X381" s="197"/>
      <c r="Y381" s="197"/>
      <c r="Z381" s="197"/>
      <c r="AA381" s="197"/>
      <c r="AB381" s="197">
        <f t="shared" si="6"/>
        <v>0</v>
      </c>
    </row>
    <row r="382" spans="1:28">
      <c r="A382">
        <f>+IF(P382&gt;0,+MAX(A$8:A381)+1,0)</f>
        <v>0</v>
      </c>
      <c r="B382" s="240"/>
      <c r="C382" s="237"/>
      <c r="D382" s="235"/>
      <c r="E382" s="237"/>
      <c r="F382" s="236"/>
      <c r="G382" s="236"/>
      <c r="H382" s="306" t="str">
        <f>IFERROR(+VLOOKUP(G382,'šifarnik Pg-Pa'!O$6:Q$22,2,FALSE),"")</f>
        <v/>
      </c>
      <c r="I382" s="146" t="str">
        <f>IFERROR(+VLOOKUP($G382,'šifarnik Pg-Pa'!$O$6:$Q$22,3,FALSE),"")</f>
        <v/>
      </c>
      <c r="J382" s="236"/>
      <c r="K382" s="305" t="str">
        <f>IFERROR(+VLOOKUP(J382,'šifarnik Pg-Pa'!O$28:P$140,2,FALSE),"")</f>
        <v/>
      </c>
      <c r="L382" s="245"/>
      <c r="M382" s="244"/>
      <c r="N382" s="239"/>
      <c r="O382" s="195"/>
      <c r="P382" s="239"/>
      <c r="Q382" s="239"/>
      <c r="R382" s="76"/>
      <c r="S382" s="76"/>
      <c r="T382" s="76"/>
      <c r="U382" s="76"/>
      <c r="V382" s="197"/>
      <c r="W382" s="197"/>
      <c r="X382" s="197"/>
      <c r="Y382" s="197"/>
      <c r="Z382" s="197"/>
      <c r="AA382" s="197"/>
      <c r="AB382" s="197">
        <f t="shared" si="6"/>
        <v>0</v>
      </c>
    </row>
    <row r="383" spans="1:28">
      <c r="A383">
        <f>+IF(P383&gt;0,+MAX(A$8:A382)+1,0)</f>
        <v>0</v>
      </c>
      <c r="B383" s="240"/>
      <c r="C383" s="237"/>
      <c r="D383" s="235"/>
      <c r="E383" s="237"/>
      <c r="F383" s="236"/>
      <c r="G383" s="236"/>
      <c r="H383" s="306" t="str">
        <f>IFERROR(+VLOOKUP(G383,'šifarnik Pg-Pa'!O$6:Q$22,2,FALSE),"")</f>
        <v/>
      </c>
      <c r="I383" s="146" t="str">
        <f>IFERROR(+VLOOKUP($G383,'šifarnik Pg-Pa'!$O$6:$Q$22,3,FALSE),"")</f>
        <v/>
      </c>
      <c r="J383" s="236"/>
      <c r="K383" s="305" t="str">
        <f>IFERROR(+VLOOKUP(J383,'šifarnik Pg-Pa'!O$28:P$140,2,FALSE),"")</f>
        <v/>
      </c>
      <c r="L383" s="245"/>
      <c r="M383" s="244"/>
      <c r="N383" s="239"/>
      <c r="O383" s="195"/>
      <c r="P383" s="239"/>
      <c r="Q383" s="239"/>
      <c r="R383" s="76"/>
      <c r="S383" s="76"/>
      <c r="T383" s="76"/>
      <c r="U383" s="76"/>
      <c r="V383" s="197"/>
      <c r="W383" s="197"/>
      <c r="X383" s="197"/>
      <c r="Y383" s="197"/>
      <c r="Z383" s="197"/>
      <c r="AA383" s="197"/>
      <c r="AB383" s="197">
        <f t="shared" si="6"/>
        <v>0</v>
      </c>
    </row>
    <row r="384" spans="1:28">
      <c r="A384">
        <f>+IF(P384&gt;0,+MAX(A$8:A383)+1,0)</f>
        <v>0</v>
      </c>
      <c r="B384" s="240"/>
      <c r="C384" s="237"/>
      <c r="D384" s="235"/>
      <c r="E384" s="237"/>
      <c r="F384" s="236"/>
      <c r="G384" s="236"/>
      <c r="H384" s="306" t="str">
        <f>IFERROR(+VLOOKUP(G384,'šifarnik Pg-Pa'!O$6:Q$22,2,FALSE),"")</f>
        <v/>
      </c>
      <c r="I384" s="146" t="str">
        <f>IFERROR(+VLOOKUP($G384,'šifarnik Pg-Pa'!$O$6:$Q$22,3,FALSE),"")</f>
        <v/>
      </c>
      <c r="J384" s="236"/>
      <c r="K384" s="305" t="str">
        <f>IFERROR(+VLOOKUP(J384,'šifarnik Pg-Pa'!O$28:P$140,2,FALSE),"")</f>
        <v/>
      </c>
      <c r="L384" s="245"/>
      <c r="M384" s="244"/>
      <c r="N384" s="239"/>
      <c r="O384" s="195"/>
      <c r="P384" s="239"/>
      <c r="Q384" s="239"/>
      <c r="R384" s="76"/>
      <c r="S384" s="76"/>
      <c r="T384" s="76"/>
      <c r="U384" s="76"/>
      <c r="V384" s="197"/>
      <c r="W384" s="197"/>
      <c r="X384" s="197"/>
      <c r="Y384" s="197"/>
      <c r="Z384" s="197"/>
      <c r="AA384" s="197"/>
      <c r="AB384" s="197">
        <f t="shared" si="6"/>
        <v>0</v>
      </c>
    </row>
    <row r="385" spans="1:28">
      <c r="A385">
        <f>+IF(P385&gt;0,+MAX(A$8:A384)+1,0)</f>
        <v>0</v>
      </c>
      <c r="B385" s="240"/>
      <c r="C385" s="237"/>
      <c r="D385" s="235"/>
      <c r="E385" s="237"/>
      <c r="F385" s="236"/>
      <c r="G385" s="236"/>
      <c r="H385" s="306" t="str">
        <f>IFERROR(+VLOOKUP(G385,'šifarnik Pg-Pa'!O$6:Q$22,2,FALSE),"")</f>
        <v/>
      </c>
      <c r="I385" s="146" t="str">
        <f>IFERROR(+VLOOKUP($G385,'šifarnik Pg-Pa'!$O$6:$Q$22,3,FALSE),"")</f>
        <v/>
      </c>
      <c r="J385" s="236"/>
      <c r="K385" s="305" t="str">
        <f>IFERROR(+VLOOKUP(J385,'šifarnik Pg-Pa'!O$28:P$140,2,FALSE),"")</f>
        <v/>
      </c>
      <c r="L385" s="245"/>
      <c r="M385" s="244"/>
      <c r="N385" s="239"/>
      <c r="O385" s="195"/>
      <c r="P385" s="239"/>
      <c r="Q385" s="239"/>
      <c r="R385" s="76"/>
      <c r="S385" s="76"/>
      <c r="T385" s="76"/>
      <c r="U385" s="76"/>
      <c r="V385" s="197"/>
      <c r="W385" s="197"/>
      <c r="X385" s="197"/>
      <c r="Y385" s="197"/>
      <c r="Z385" s="197"/>
      <c r="AA385" s="197"/>
      <c r="AB385" s="197">
        <f t="shared" si="6"/>
        <v>0</v>
      </c>
    </row>
    <row r="386" spans="1:28">
      <c r="A386">
        <f>+IF(P386&gt;0,+MAX(A$8:A385)+1,0)</f>
        <v>0</v>
      </c>
      <c r="B386" s="240"/>
      <c r="C386" s="237"/>
      <c r="D386" s="235"/>
      <c r="E386" s="237"/>
      <c r="F386" s="236"/>
      <c r="G386" s="236"/>
      <c r="H386" s="306" t="str">
        <f>IFERROR(+VLOOKUP(G386,'šifarnik Pg-Pa'!O$6:Q$22,2,FALSE),"")</f>
        <v/>
      </c>
      <c r="I386" s="146" t="str">
        <f>IFERROR(+VLOOKUP($G386,'šifarnik Pg-Pa'!$O$6:$Q$22,3,FALSE),"")</f>
        <v/>
      </c>
      <c r="J386" s="236"/>
      <c r="K386" s="305" t="str">
        <f>IFERROR(+VLOOKUP(J386,'šifarnik Pg-Pa'!O$28:P$140,2,FALSE),"")</f>
        <v/>
      </c>
      <c r="L386" s="245"/>
      <c r="M386" s="244"/>
      <c r="N386" s="239"/>
      <c r="O386" s="195"/>
      <c r="P386" s="239"/>
      <c r="Q386" s="239"/>
      <c r="R386" s="76"/>
      <c r="S386" s="76"/>
      <c r="T386" s="76"/>
      <c r="U386" s="76"/>
      <c r="V386" s="197"/>
      <c r="W386" s="197"/>
      <c r="X386" s="197"/>
      <c r="Y386" s="197"/>
      <c r="Z386" s="197"/>
      <c r="AA386" s="197"/>
      <c r="AB386" s="197">
        <f t="shared" si="6"/>
        <v>0</v>
      </c>
    </row>
    <row r="387" spans="1:28">
      <c r="A387">
        <f>+IF(P387&gt;0,+MAX(A$8:A386)+1,0)</f>
        <v>0</v>
      </c>
      <c r="B387" s="240"/>
      <c r="C387" s="237"/>
      <c r="D387" s="235"/>
      <c r="E387" s="237"/>
      <c r="F387" s="236"/>
      <c r="G387" s="236"/>
      <c r="H387" s="306" t="str">
        <f>IFERROR(+VLOOKUP(G387,'šifarnik Pg-Pa'!O$6:Q$22,2,FALSE),"")</f>
        <v/>
      </c>
      <c r="I387" s="146" t="str">
        <f>IFERROR(+VLOOKUP($G387,'šifarnik Pg-Pa'!$O$6:$Q$22,3,FALSE),"")</f>
        <v/>
      </c>
      <c r="J387" s="236"/>
      <c r="K387" s="305" t="str">
        <f>IFERROR(+VLOOKUP(J387,'šifarnik Pg-Pa'!O$28:P$140,2,FALSE),"")</f>
        <v/>
      </c>
      <c r="L387" s="245"/>
      <c r="M387" s="244"/>
      <c r="N387" s="239"/>
      <c r="O387" s="195"/>
      <c r="P387" s="239"/>
      <c r="Q387" s="239"/>
      <c r="R387" s="76"/>
      <c r="S387" s="76"/>
      <c r="T387" s="76"/>
      <c r="U387" s="76"/>
      <c r="V387" s="197"/>
      <c r="W387" s="197"/>
      <c r="X387" s="197"/>
      <c r="Y387" s="197"/>
      <c r="Z387" s="197"/>
      <c r="AA387" s="197"/>
      <c r="AB387" s="197">
        <f t="shared" si="6"/>
        <v>0</v>
      </c>
    </row>
    <row r="388" spans="1:28">
      <c r="A388">
        <f>+IF(P388&gt;0,+MAX(A$8:A387)+1,0)</f>
        <v>0</v>
      </c>
      <c r="B388" s="240"/>
      <c r="C388" s="237"/>
      <c r="D388" s="235"/>
      <c r="E388" s="237"/>
      <c r="F388" s="236"/>
      <c r="G388" s="236"/>
      <c r="H388" s="306" t="str">
        <f>IFERROR(+VLOOKUP(G388,'šifarnik Pg-Pa'!O$6:Q$22,2,FALSE),"")</f>
        <v/>
      </c>
      <c r="I388" s="146" t="str">
        <f>IFERROR(+VLOOKUP($G388,'šifarnik Pg-Pa'!$O$6:$Q$22,3,FALSE),"")</f>
        <v/>
      </c>
      <c r="J388" s="236"/>
      <c r="K388" s="305" t="str">
        <f>IFERROR(+VLOOKUP(J388,'šifarnik Pg-Pa'!O$28:P$140,2,FALSE),"")</f>
        <v/>
      </c>
      <c r="L388" s="245"/>
      <c r="M388" s="244"/>
      <c r="N388" s="239"/>
      <c r="O388" s="195"/>
      <c r="P388" s="239"/>
      <c r="Q388" s="239"/>
      <c r="R388" s="76"/>
      <c r="S388" s="76"/>
      <c r="T388" s="76"/>
      <c r="U388" s="76"/>
      <c r="V388" s="197"/>
      <c r="W388" s="197"/>
      <c r="X388" s="197"/>
      <c r="Y388" s="197"/>
      <c r="Z388" s="197"/>
      <c r="AA388" s="197"/>
      <c r="AB388" s="197">
        <f t="shared" si="6"/>
        <v>0</v>
      </c>
    </row>
    <row r="389" spans="1:28">
      <c r="A389">
        <f>+IF(P389&gt;0,+MAX(A$8:A388)+1,0)</f>
        <v>0</v>
      </c>
      <c r="B389" s="240"/>
      <c r="C389" s="237"/>
      <c r="D389" s="235"/>
      <c r="E389" s="237"/>
      <c r="F389" s="236"/>
      <c r="G389" s="236"/>
      <c r="H389" s="306" t="str">
        <f>IFERROR(+VLOOKUP(G389,'šifarnik Pg-Pa'!O$6:Q$22,2,FALSE),"")</f>
        <v/>
      </c>
      <c r="I389" s="146" t="str">
        <f>IFERROR(+VLOOKUP($G389,'šifarnik Pg-Pa'!$O$6:$Q$22,3,FALSE),"")</f>
        <v/>
      </c>
      <c r="J389" s="236"/>
      <c r="K389" s="305" t="str">
        <f>IFERROR(+VLOOKUP(J389,'šifarnik Pg-Pa'!O$28:P$140,2,FALSE),"")</f>
        <v/>
      </c>
      <c r="L389" s="245"/>
      <c r="M389" s="244"/>
      <c r="N389" s="239"/>
      <c r="O389" s="195"/>
      <c r="P389" s="239"/>
      <c r="Q389" s="239"/>
      <c r="R389" s="76"/>
      <c r="S389" s="76"/>
      <c r="T389" s="76"/>
      <c r="U389" s="76"/>
      <c r="V389" s="197"/>
      <c r="W389" s="197"/>
      <c r="X389" s="197"/>
      <c r="Y389" s="197"/>
      <c r="Z389" s="197"/>
      <c r="AA389" s="197"/>
      <c r="AB389" s="197">
        <f t="shared" si="6"/>
        <v>0</v>
      </c>
    </row>
    <row r="390" spans="1:28">
      <c r="A390">
        <f>+IF(P390&gt;0,+MAX(A$8:A389)+1,0)</f>
        <v>0</v>
      </c>
      <c r="B390" s="240"/>
      <c r="C390" s="237"/>
      <c r="D390" s="235"/>
      <c r="E390" s="237"/>
      <c r="F390" s="236"/>
      <c r="G390" s="236"/>
      <c r="H390" s="306" t="str">
        <f>IFERROR(+VLOOKUP(G390,'šifarnik Pg-Pa'!O$6:Q$22,2,FALSE),"")</f>
        <v/>
      </c>
      <c r="I390" s="146" t="str">
        <f>IFERROR(+VLOOKUP($G390,'šifarnik Pg-Pa'!$O$6:$Q$22,3,FALSE),"")</f>
        <v/>
      </c>
      <c r="J390" s="236"/>
      <c r="K390" s="305" t="str">
        <f>IFERROR(+VLOOKUP(J390,'šifarnik Pg-Pa'!O$28:P$140,2,FALSE),"")</f>
        <v/>
      </c>
      <c r="L390" s="245"/>
      <c r="M390" s="244"/>
      <c r="N390" s="239"/>
      <c r="O390" s="195"/>
      <c r="P390" s="239"/>
      <c r="Q390" s="239"/>
      <c r="R390" s="76"/>
      <c r="S390" s="76"/>
      <c r="T390" s="76"/>
      <c r="U390" s="76"/>
      <c r="V390" s="197"/>
      <c r="W390" s="197"/>
      <c r="X390" s="197"/>
      <c r="Y390" s="197"/>
      <c r="Z390" s="197"/>
      <c r="AA390" s="197"/>
      <c r="AB390" s="197">
        <f t="shared" si="6"/>
        <v>0</v>
      </c>
    </row>
    <row r="391" spans="1:28">
      <c r="A391">
        <f>+IF(P391&gt;0,+MAX(A$8:A390)+1,0)</f>
        <v>0</v>
      </c>
      <c r="B391" s="240"/>
      <c r="C391" s="237"/>
      <c r="D391" s="235"/>
      <c r="E391" s="237"/>
      <c r="F391" s="236"/>
      <c r="G391" s="236"/>
      <c r="H391" s="306" t="str">
        <f>IFERROR(+VLOOKUP(G391,'šifarnik Pg-Pa'!O$6:Q$22,2,FALSE),"")</f>
        <v/>
      </c>
      <c r="I391" s="146" t="str">
        <f>IFERROR(+VLOOKUP($G391,'šifarnik Pg-Pa'!$O$6:$Q$22,3,FALSE),"")</f>
        <v/>
      </c>
      <c r="J391" s="236"/>
      <c r="K391" s="305" t="str">
        <f>IFERROR(+VLOOKUP(J391,'šifarnik Pg-Pa'!O$28:P$140,2,FALSE),"")</f>
        <v/>
      </c>
      <c r="L391" s="245"/>
      <c r="M391" s="244"/>
      <c r="N391" s="239"/>
      <c r="O391" s="195"/>
      <c r="P391" s="239"/>
      <c r="Q391" s="239"/>
      <c r="R391" s="76"/>
      <c r="S391" s="76"/>
      <c r="T391" s="76"/>
      <c r="U391" s="76"/>
      <c r="V391" s="197"/>
      <c r="W391" s="197"/>
      <c r="X391" s="197"/>
      <c r="Y391" s="197"/>
      <c r="Z391" s="197"/>
      <c r="AA391" s="197"/>
      <c r="AB391" s="197">
        <f t="shared" si="6"/>
        <v>0</v>
      </c>
    </row>
    <row r="392" spans="1:28">
      <c r="A392">
        <f>+IF(P392&gt;0,+MAX(A$8:A391)+1,0)</f>
        <v>0</v>
      </c>
      <c r="B392" s="240"/>
      <c r="C392" s="237"/>
      <c r="D392" s="235"/>
      <c r="E392" s="237"/>
      <c r="F392" s="236"/>
      <c r="G392" s="236"/>
      <c r="H392" s="306" t="str">
        <f>IFERROR(+VLOOKUP(G392,'šifarnik Pg-Pa'!O$6:Q$22,2,FALSE),"")</f>
        <v/>
      </c>
      <c r="I392" s="146" t="str">
        <f>IFERROR(+VLOOKUP($G392,'šifarnik Pg-Pa'!$O$6:$Q$22,3,FALSE),"")</f>
        <v/>
      </c>
      <c r="J392" s="236"/>
      <c r="K392" s="305" t="str">
        <f>IFERROR(+VLOOKUP(J392,'šifarnik Pg-Pa'!O$28:P$140,2,FALSE),"")</f>
        <v/>
      </c>
      <c r="L392" s="245"/>
      <c r="M392" s="244"/>
      <c r="N392" s="239"/>
      <c r="O392" s="195"/>
      <c r="P392" s="239"/>
      <c r="Q392" s="239"/>
      <c r="R392" s="76"/>
      <c r="S392" s="76"/>
      <c r="T392" s="76"/>
      <c r="U392" s="76"/>
      <c r="V392" s="197"/>
      <c r="W392" s="197"/>
      <c r="X392" s="197"/>
      <c r="Y392" s="197"/>
      <c r="Z392" s="197"/>
      <c r="AA392" s="197"/>
      <c r="AB392" s="197">
        <f t="shared" si="6"/>
        <v>0</v>
      </c>
    </row>
    <row r="393" spans="1:28">
      <c r="A393">
        <f>+IF(P393&gt;0,+MAX(A$8:A392)+1,0)</f>
        <v>0</v>
      </c>
      <c r="B393" s="240"/>
      <c r="C393" s="237"/>
      <c r="D393" s="235"/>
      <c r="E393" s="237"/>
      <c r="F393" s="236"/>
      <c r="G393" s="236"/>
      <c r="H393" s="306" t="str">
        <f>IFERROR(+VLOOKUP(G393,'šifarnik Pg-Pa'!O$6:Q$22,2,FALSE),"")</f>
        <v/>
      </c>
      <c r="I393" s="146" t="str">
        <f>IFERROR(+VLOOKUP($G393,'šifarnik Pg-Pa'!$O$6:$Q$22,3,FALSE),"")</f>
        <v/>
      </c>
      <c r="J393" s="236"/>
      <c r="K393" s="305" t="str">
        <f>IFERROR(+VLOOKUP(J393,'šifarnik Pg-Pa'!O$28:P$140,2,FALSE),"")</f>
        <v/>
      </c>
      <c r="L393" s="245"/>
      <c r="M393" s="244"/>
      <c r="N393" s="239"/>
      <c r="O393" s="195"/>
      <c r="P393" s="239"/>
      <c r="Q393" s="239"/>
      <c r="R393" s="76"/>
      <c r="S393" s="76"/>
      <c r="T393" s="76"/>
      <c r="U393" s="76"/>
      <c r="V393" s="197"/>
      <c r="W393" s="197"/>
      <c r="X393" s="197"/>
      <c r="Y393" s="197"/>
      <c r="Z393" s="197"/>
      <c r="AA393" s="197"/>
      <c r="AB393" s="197">
        <f t="shared" ref="AB393:AB456" si="7">+LEN(O393)</f>
        <v>0</v>
      </c>
    </row>
    <row r="394" spans="1:28">
      <c r="A394">
        <f>+IF(P394&gt;0,+MAX(A$8:A393)+1,0)</f>
        <v>0</v>
      </c>
      <c r="B394" s="240"/>
      <c r="C394" s="237"/>
      <c r="D394" s="235"/>
      <c r="E394" s="237"/>
      <c r="F394" s="236"/>
      <c r="G394" s="236"/>
      <c r="H394" s="306" t="str">
        <f>IFERROR(+VLOOKUP(G394,'šifarnik Pg-Pa'!O$6:Q$22,2,FALSE),"")</f>
        <v/>
      </c>
      <c r="I394" s="146" t="str">
        <f>IFERROR(+VLOOKUP($G394,'šifarnik Pg-Pa'!$O$6:$Q$22,3,FALSE),"")</f>
        <v/>
      </c>
      <c r="J394" s="236"/>
      <c r="K394" s="305" t="str">
        <f>IFERROR(+VLOOKUP(J394,'šifarnik Pg-Pa'!O$28:P$140,2,FALSE),"")</f>
        <v/>
      </c>
      <c r="L394" s="245"/>
      <c r="M394" s="244"/>
      <c r="N394" s="239"/>
      <c r="O394" s="195"/>
      <c r="P394" s="239"/>
      <c r="Q394" s="239"/>
      <c r="R394" s="76"/>
      <c r="S394" s="76"/>
      <c r="T394" s="76"/>
      <c r="U394" s="76"/>
      <c r="V394" s="197"/>
      <c r="W394" s="197"/>
      <c r="X394" s="197"/>
      <c r="Y394" s="197"/>
      <c r="Z394" s="197"/>
      <c r="AA394" s="197"/>
      <c r="AB394" s="197">
        <f t="shared" si="7"/>
        <v>0</v>
      </c>
    </row>
    <row r="395" spans="1:28">
      <c r="A395">
        <f>+IF(P395&gt;0,+MAX(A$8:A394)+1,0)</f>
        <v>0</v>
      </c>
      <c r="B395" s="240"/>
      <c r="C395" s="237"/>
      <c r="D395" s="235"/>
      <c r="E395" s="237"/>
      <c r="F395" s="236"/>
      <c r="G395" s="236"/>
      <c r="H395" s="306" t="str">
        <f>IFERROR(+VLOOKUP(G395,'šifarnik Pg-Pa'!O$6:Q$22,2,FALSE),"")</f>
        <v/>
      </c>
      <c r="I395" s="146" t="str">
        <f>IFERROR(+VLOOKUP($G395,'šifarnik Pg-Pa'!$O$6:$Q$22,3,FALSE),"")</f>
        <v/>
      </c>
      <c r="J395" s="236"/>
      <c r="K395" s="305" t="str">
        <f>IFERROR(+VLOOKUP(J395,'šifarnik Pg-Pa'!O$28:P$140,2,FALSE),"")</f>
        <v/>
      </c>
      <c r="L395" s="245"/>
      <c r="M395" s="244"/>
      <c r="N395" s="239"/>
      <c r="O395" s="195"/>
      <c r="P395" s="239"/>
      <c r="Q395" s="239"/>
      <c r="R395" s="76"/>
      <c r="S395" s="76"/>
      <c r="T395" s="76"/>
      <c r="U395" s="76"/>
      <c r="V395" s="197"/>
      <c r="W395" s="197"/>
      <c r="X395" s="197"/>
      <c r="Y395" s="197"/>
      <c r="Z395" s="197"/>
      <c r="AA395" s="197"/>
      <c r="AB395" s="197">
        <f t="shared" si="7"/>
        <v>0</v>
      </c>
    </row>
    <row r="396" spans="1:28">
      <c r="A396">
        <f>+IF(P396&gt;0,+MAX(A$8:A395)+1,0)</f>
        <v>0</v>
      </c>
      <c r="B396" s="240"/>
      <c r="C396" s="237"/>
      <c r="D396" s="235"/>
      <c r="E396" s="237"/>
      <c r="F396" s="236"/>
      <c r="G396" s="236"/>
      <c r="H396" s="306" t="str">
        <f>IFERROR(+VLOOKUP(G396,'šifarnik Pg-Pa'!O$6:Q$22,2,FALSE),"")</f>
        <v/>
      </c>
      <c r="I396" s="146" t="str">
        <f>IFERROR(+VLOOKUP($G396,'šifarnik Pg-Pa'!$O$6:$Q$22,3,FALSE),"")</f>
        <v/>
      </c>
      <c r="J396" s="236"/>
      <c r="K396" s="305" t="str">
        <f>IFERROR(+VLOOKUP(J396,'šifarnik Pg-Pa'!O$28:P$140,2,FALSE),"")</f>
        <v/>
      </c>
      <c r="L396" s="245"/>
      <c r="M396" s="244"/>
      <c r="N396" s="239"/>
      <c r="O396" s="195"/>
      <c r="P396" s="239"/>
      <c r="Q396" s="239"/>
      <c r="R396" s="76"/>
      <c r="S396" s="76"/>
      <c r="T396" s="76"/>
      <c r="U396" s="76"/>
      <c r="V396" s="197"/>
      <c r="W396" s="197"/>
      <c r="X396" s="197"/>
      <c r="Y396" s="197"/>
      <c r="Z396" s="197"/>
      <c r="AA396" s="197"/>
      <c r="AB396" s="197">
        <f t="shared" si="7"/>
        <v>0</v>
      </c>
    </row>
    <row r="397" spans="1:28">
      <c r="A397">
        <f>+IF(P397&gt;0,+MAX(A$8:A396)+1,0)</f>
        <v>0</v>
      </c>
      <c r="B397" s="240"/>
      <c r="C397" s="237"/>
      <c r="D397" s="235"/>
      <c r="E397" s="237"/>
      <c r="F397" s="236"/>
      <c r="G397" s="236"/>
      <c r="H397" s="306" t="str">
        <f>IFERROR(+VLOOKUP(G397,'šifarnik Pg-Pa'!O$6:Q$22,2,FALSE),"")</f>
        <v/>
      </c>
      <c r="I397" s="146" t="str">
        <f>IFERROR(+VLOOKUP($G397,'šifarnik Pg-Pa'!$O$6:$Q$22,3,FALSE),"")</f>
        <v/>
      </c>
      <c r="J397" s="236"/>
      <c r="K397" s="305" t="str">
        <f>IFERROR(+VLOOKUP(J397,'šifarnik Pg-Pa'!O$28:P$140,2,FALSE),"")</f>
        <v/>
      </c>
      <c r="L397" s="245"/>
      <c r="M397" s="244"/>
      <c r="N397" s="239"/>
      <c r="O397" s="195"/>
      <c r="P397" s="239"/>
      <c r="Q397" s="239"/>
      <c r="R397" s="76"/>
      <c r="S397" s="76"/>
      <c r="T397" s="76"/>
      <c r="U397" s="76"/>
      <c r="V397" s="197"/>
      <c r="W397" s="197"/>
      <c r="X397" s="197"/>
      <c r="Y397" s="197"/>
      <c r="Z397" s="197"/>
      <c r="AA397" s="197"/>
      <c r="AB397" s="197">
        <f t="shared" si="7"/>
        <v>0</v>
      </c>
    </row>
    <row r="398" spans="1:28">
      <c r="A398">
        <f>+IF(P398&gt;0,+MAX(A$8:A397)+1,0)</f>
        <v>0</v>
      </c>
      <c r="B398" s="240"/>
      <c r="C398" s="237"/>
      <c r="D398" s="235"/>
      <c r="E398" s="237"/>
      <c r="F398" s="236"/>
      <c r="G398" s="236"/>
      <c r="H398" s="306" t="str">
        <f>IFERROR(+VLOOKUP(G398,'šifarnik Pg-Pa'!O$6:Q$22,2,FALSE),"")</f>
        <v/>
      </c>
      <c r="I398" s="146" t="str">
        <f>IFERROR(+VLOOKUP($G398,'šifarnik Pg-Pa'!$O$6:$Q$22,3,FALSE),"")</f>
        <v/>
      </c>
      <c r="J398" s="236"/>
      <c r="K398" s="305" t="str">
        <f>IFERROR(+VLOOKUP(J398,'šifarnik Pg-Pa'!O$28:P$140,2,FALSE),"")</f>
        <v/>
      </c>
      <c r="L398" s="245"/>
      <c r="M398" s="244"/>
      <c r="N398" s="239"/>
      <c r="O398" s="195"/>
      <c r="P398" s="239"/>
      <c r="Q398" s="239"/>
      <c r="R398" s="76"/>
      <c r="S398" s="76"/>
      <c r="T398" s="76"/>
      <c r="U398" s="76"/>
      <c r="V398" s="197"/>
      <c r="W398" s="197"/>
      <c r="X398" s="197"/>
      <c r="Y398" s="197"/>
      <c r="Z398" s="197"/>
      <c r="AA398" s="197"/>
      <c r="AB398" s="197">
        <f t="shared" si="7"/>
        <v>0</v>
      </c>
    </row>
    <row r="399" spans="1:28">
      <c r="A399">
        <f>+IF(P399&gt;0,+MAX(A$8:A398)+1,0)</f>
        <v>0</v>
      </c>
      <c r="B399" s="240"/>
      <c r="C399" s="237"/>
      <c r="D399" s="235"/>
      <c r="E399" s="237"/>
      <c r="F399" s="236"/>
      <c r="G399" s="236"/>
      <c r="H399" s="306" t="str">
        <f>IFERROR(+VLOOKUP(G399,'šifarnik Pg-Pa'!O$6:Q$22,2,FALSE),"")</f>
        <v/>
      </c>
      <c r="I399" s="146" t="str">
        <f>IFERROR(+VLOOKUP($G399,'šifarnik Pg-Pa'!$O$6:$Q$22,3,FALSE),"")</f>
        <v/>
      </c>
      <c r="J399" s="236"/>
      <c r="K399" s="305" t="str">
        <f>IFERROR(+VLOOKUP(J399,'šifarnik Pg-Pa'!O$28:P$140,2,FALSE),"")</f>
        <v/>
      </c>
      <c r="L399" s="245"/>
      <c r="M399" s="244"/>
      <c r="N399" s="239"/>
      <c r="O399" s="195"/>
      <c r="P399" s="239"/>
      <c r="Q399" s="239"/>
      <c r="R399" s="76"/>
      <c r="S399" s="76"/>
      <c r="T399" s="76"/>
      <c r="U399" s="76"/>
      <c r="V399" s="197"/>
      <c r="W399" s="197"/>
      <c r="X399" s="197"/>
      <c r="Y399" s="197"/>
      <c r="Z399" s="197"/>
      <c r="AA399" s="197"/>
      <c r="AB399" s="197">
        <f t="shared" si="7"/>
        <v>0</v>
      </c>
    </row>
    <row r="400" spans="1:28">
      <c r="A400">
        <f>+IF(P400&gt;0,+MAX(A$8:A399)+1,0)</f>
        <v>0</v>
      </c>
      <c r="B400" s="240"/>
      <c r="C400" s="237"/>
      <c r="D400" s="235"/>
      <c r="E400" s="237"/>
      <c r="F400" s="236"/>
      <c r="G400" s="236"/>
      <c r="H400" s="306" t="str">
        <f>IFERROR(+VLOOKUP(G400,'šifarnik Pg-Pa'!O$6:Q$22,2,FALSE),"")</f>
        <v/>
      </c>
      <c r="I400" s="146" t="str">
        <f>IFERROR(+VLOOKUP($G400,'šifarnik Pg-Pa'!$O$6:$Q$22,3,FALSE),"")</f>
        <v/>
      </c>
      <c r="J400" s="236"/>
      <c r="K400" s="305" t="str">
        <f>IFERROR(+VLOOKUP(J400,'šifarnik Pg-Pa'!O$28:P$140,2,FALSE),"")</f>
        <v/>
      </c>
      <c r="L400" s="245"/>
      <c r="M400" s="244"/>
      <c r="N400" s="239"/>
      <c r="O400" s="195"/>
      <c r="P400" s="239"/>
      <c r="Q400" s="239"/>
      <c r="R400" s="76"/>
      <c r="S400" s="76"/>
      <c r="T400" s="76"/>
      <c r="U400" s="76"/>
      <c r="V400" s="197"/>
      <c r="W400" s="197"/>
      <c r="X400" s="197"/>
      <c r="Y400" s="197"/>
      <c r="Z400" s="197"/>
      <c r="AA400" s="197"/>
      <c r="AB400" s="197">
        <f t="shared" si="7"/>
        <v>0</v>
      </c>
    </row>
    <row r="401" spans="1:28">
      <c r="A401">
        <f>+IF(P401&gt;0,+MAX(A$8:A400)+1,0)</f>
        <v>0</v>
      </c>
      <c r="B401" s="240"/>
      <c r="C401" s="237"/>
      <c r="D401" s="235"/>
      <c r="E401" s="237"/>
      <c r="F401" s="236"/>
      <c r="G401" s="236"/>
      <c r="H401" s="306" t="str">
        <f>IFERROR(+VLOOKUP(G401,'šifarnik Pg-Pa'!O$6:Q$22,2,FALSE),"")</f>
        <v/>
      </c>
      <c r="I401" s="146" t="str">
        <f>IFERROR(+VLOOKUP($G401,'šifarnik Pg-Pa'!$O$6:$Q$22,3,FALSE),"")</f>
        <v/>
      </c>
      <c r="J401" s="236"/>
      <c r="K401" s="305" t="str">
        <f>IFERROR(+VLOOKUP(J401,'šifarnik Pg-Pa'!O$28:P$140,2,FALSE),"")</f>
        <v/>
      </c>
      <c r="L401" s="245"/>
      <c r="M401" s="244"/>
      <c r="N401" s="239"/>
      <c r="O401" s="195"/>
      <c r="P401" s="239"/>
      <c r="Q401" s="239"/>
      <c r="R401" s="76"/>
      <c r="S401" s="76"/>
      <c r="T401" s="76"/>
      <c r="U401" s="76"/>
      <c r="V401" s="197"/>
      <c r="W401" s="197"/>
      <c r="X401" s="197"/>
      <c r="Y401" s="197"/>
      <c r="Z401" s="197"/>
      <c r="AA401" s="197"/>
      <c r="AB401" s="197">
        <f t="shared" si="7"/>
        <v>0</v>
      </c>
    </row>
    <row r="402" spans="1:28">
      <c r="A402">
        <f>+IF(P402&gt;0,+MAX(A$8:A401)+1,0)</f>
        <v>0</v>
      </c>
      <c r="B402" s="240"/>
      <c r="C402" s="237"/>
      <c r="D402" s="235"/>
      <c r="E402" s="237"/>
      <c r="F402" s="236"/>
      <c r="G402" s="236"/>
      <c r="H402" s="306" t="str">
        <f>IFERROR(+VLOOKUP(G402,'šifarnik Pg-Pa'!O$6:Q$22,2,FALSE),"")</f>
        <v/>
      </c>
      <c r="I402" s="146" t="str">
        <f>IFERROR(+VLOOKUP($G402,'šifarnik Pg-Pa'!$O$6:$Q$22,3,FALSE),"")</f>
        <v/>
      </c>
      <c r="J402" s="236"/>
      <c r="K402" s="305" t="str">
        <f>IFERROR(+VLOOKUP(J402,'šifarnik Pg-Pa'!O$28:P$140,2,FALSE),"")</f>
        <v/>
      </c>
      <c r="L402" s="245"/>
      <c r="M402" s="244"/>
      <c r="N402" s="239"/>
      <c r="O402" s="195"/>
      <c r="P402" s="239"/>
      <c r="Q402" s="239"/>
      <c r="R402" s="76"/>
      <c r="S402" s="76"/>
      <c r="T402" s="76"/>
      <c r="U402" s="76"/>
      <c r="V402" s="197"/>
      <c r="W402" s="197"/>
      <c r="X402" s="197"/>
      <c r="Y402" s="197"/>
      <c r="Z402" s="197"/>
      <c r="AA402" s="197"/>
      <c r="AB402" s="197">
        <f t="shared" si="7"/>
        <v>0</v>
      </c>
    </row>
    <row r="403" spans="1:28">
      <c r="A403">
        <f>+IF(P403&gt;0,+MAX(A$8:A402)+1,0)</f>
        <v>0</v>
      </c>
      <c r="B403" s="240"/>
      <c r="C403" s="237"/>
      <c r="D403" s="235"/>
      <c r="E403" s="237"/>
      <c r="F403" s="236"/>
      <c r="G403" s="236"/>
      <c r="H403" s="306" t="str">
        <f>IFERROR(+VLOOKUP(G403,'šifarnik Pg-Pa'!O$6:Q$22,2,FALSE),"")</f>
        <v/>
      </c>
      <c r="I403" s="146" t="str">
        <f>IFERROR(+VLOOKUP($G403,'šifarnik Pg-Pa'!$O$6:$Q$22,3,FALSE),"")</f>
        <v/>
      </c>
      <c r="J403" s="236"/>
      <c r="K403" s="305" t="str">
        <f>IFERROR(+VLOOKUP(J403,'šifarnik Pg-Pa'!O$28:P$140,2,FALSE),"")</f>
        <v/>
      </c>
      <c r="L403" s="245"/>
      <c r="M403" s="244"/>
      <c r="N403" s="239"/>
      <c r="O403" s="195"/>
      <c r="P403" s="239"/>
      <c r="Q403" s="239"/>
      <c r="R403" s="76"/>
      <c r="S403" s="76"/>
      <c r="T403" s="76"/>
      <c r="U403" s="76"/>
      <c r="V403" s="197"/>
      <c r="W403" s="197"/>
      <c r="X403" s="197"/>
      <c r="Y403" s="197"/>
      <c r="Z403" s="197"/>
      <c r="AA403" s="197"/>
      <c r="AB403" s="197">
        <f t="shared" si="7"/>
        <v>0</v>
      </c>
    </row>
    <row r="404" spans="1:28">
      <c r="A404">
        <f>+IF(P404&gt;0,+MAX(A$8:A403)+1,0)</f>
        <v>0</v>
      </c>
      <c r="B404" s="240"/>
      <c r="C404" s="237"/>
      <c r="D404" s="235"/>
      <c r="E404" s="237"/>
      <c r="F404" s="236"/>
      <c r="G404" s="236"/>
      <c r="H404" s="306" t="str">
        <f>IFERROR(+VLOOKUP(G404,'šifarnik Pg-Pa'!O$6:Q$22,2,FALSE),"")</f>
        <v/>
      </c>
      <c r="I404" s="146" t="str">
        <f>IFERROR(+VLOOKUP($G404,'šifarnik Pg-Pa'!$O$6:$Q$22,3,FALSE),"")</f>
        <v/>
      </c>
      <c r="J404" s="236"/>
      <c r="K404" s="305" t="str">
        <f>IFERROR(+VLOOKUP(J404,'šifarnik Pg-Pa'!O$28:P$140,2,FALSE),"")</f>
        <v/>
      </c>
      <c r="L404" s="245"/>
      <c r="M404" s="244"/>
      <c r="N404" s="239"/>
      <c r="O404" s="195"/>
      <c r="P404" s="239"/>
      <c r="Q404" s="239"/>
      <c r="R404" s="76"/>
      <c r="S404" s="76"/>
      <c r="T404" s="76"/>
      <c r="U404" s="76"/>
      <c r="V404" s="197"/>
      <c r="W404" s="197"/>
      <c r="X404" s="197"/>
      <c r="Y404" s="197"/>
      <c r="Z404" s="197"/>
      <c r="AA404" s="197"/>
      <c r="AB404" s="197">
        <f t="shared" si="7"/>
        <v>0</v>
      </c>
    </row>
    <row r="405" spans="1:28">
      <c r="A405">
        <f>+IF(P405&gt;0,+MAX(A$8:A404)+1,0)</f>
        <v>0</v>
      </c>
      <c r="B405" s="240"/>
      <c r="C405" s="237"/>
      <c r="D405" s="235"/>
      <c r="E405" s="237"/>
      <c r="F405" s="236"/>
      <c r="G405" s="236"/>
      <c r="H405" s="306" t="str">
        <f>IFERROR(+VLOOKUP(G405,'šifarnik Pg-Pa'!O$6:Q$22,2,FALSE),"")</f>
        <v/>
      </c>
      <c r="I405" s="146" t="str">
        <f>IFERROR(+VLOOKUP($G405,'šifarnik Pg-Pa'!$O$6:$Q$22,3,FALSE),"")</f>
        <v/>
      </c>
      <c r="J405" s="236"/>
      <c r="K405" s="305" t="str">
        <f>IFERROR(+VLOOKUP(J405,'šifarnik Pg-Pa'!O$28:P$140,2,FALSE),"")</f>
        <v/>
      </c>
      <c r="L405" s="245"/>
      <c r="M405" s="244"/>
      <c r="N405" s="239"/>
      <c r="O405" s="195"/>
      <c r="P405" s="239"/>
      <c r="Q405" s="239"/>
      <c r="R405" s="76"/>
      <c r="S405" s="76"/>
      <c r="T405" s="76"/>
      <c r="U405" s="76"/>
      <c r="V405" s="197"/>
      <c r="W405" s="197"/>
      <c r="X405" s="197"/>
      <c r="Y405" s="197"/>
      <c r="Z405" s="197"/>
      <c r="AA405" s="197"/>
      <c r="AB405" s="197">
        <f t="shared" si="7"/>
        <v>0</v>
      </c>
    </row>
    <row r="406" spans="1:28">
      <c r="A406">
        <f>+IF(P406&gt;0,+MAX(A$8:A405)+1,0)</f>
        <v>0</v>
      </c>
      <c r="B406" s="240"/>
      <c r="C406" s="237"/>
      <c r="D406" s="235"/>
      <c r="E406" s="237"/>
      <c r="F406" s="236"/>
      <c r="G406" s="236"/>
      <c r="H406" s="306" t="str">
        <f>IFERROR(+VLOOKUP(G406,'šifarnik Pg-Pa'!O$6:Q$22,2,FALSE),"")</f>
        <v/>
      </c>
      <c r="I406" s="146" t="str">
        <f>IFERROR(+VLOOKUP($G406,'šifarnik Pg-Pa'!$O$6:$Q$22,3,FALSE),"")</f>
        <v/>
      </c>
      <c r="J406" s="236"/>
      <c r="K406" s="305" t="str">
        <f>IFERROR(+VLOOKUP(J406,'šifarnik Pg-Pa'!O$28:P$140,2,FALSE),"")</f>
        <v/>
      </c>
      <c r="L406" s="245"/>
      <c r="M406" s="244"/>
      <c r="N406" s="239"/>
      <c r="O406" s="195"/>
      <c r="P406" s="239"/>
      <c r="Q406" s="239"/>
      <c r="R406" s="76"/>
      <c r="S406" s="76"/>
      <c r="T406" s="76"/>
      <c r="U406" s="76"/>
      <c r="V406" s="197"/>
      <c r="W406" s="197"/>
      <c r="X406" s="197"/>
      <c r="Y406" s="197"/>
      <c r="Z406" s="197"/>
      <c r="AA406" s="197"/>
      <c r="AB406" s="197">
        <f t="shared" si="7"/>
        <v>0</v>
      </c>
    </row>
    <row r="407" spans="1:28">
      <c r="A407">
        <f>+IF(P407&gt;0,+MAX(A$8:A406)+1,0)</f>
        <v>0</v>
      </c>
      <c r="B407" s="240"/>
      <c r="C407" s="237"/>
      <c r="D407" s="235"/>
      <c r="E407" s="237"/>
      <c r="F407" s="236"/>
      <c r="G407" s="236"/>
      <c r="H407" s="306" t="str">
        <f>IFERROR(+VLOOKUP(G407,'šifarnik Pg-Pa'!O$6:Q$22,2,FALSE),"")</f>
        <v/>
      </c>
      <c r="I407" s="146" t="str">
        <f>IFERROR(+VLOOKUP($G407,'šifarnik Pg-Pa'!$O$6:$Q$22,3,FALSE),"")</f>
        <v/>
      </c>
      <c r="J407" s="236"/>
      <c r="K407" s="305" t="str">
        <f>IFERROR(+VLOOKUP(J407,'šifarnik Pg-Pa'!O$28:P$140,2,FALSE),"")</f>
        <v/>
      </c>
      <c r="L407" s="245"/>
      <c r="M407" s="244"/>
      <c r="N407" s="239"/>
      <c r="O407" s="195"/>
      <c r="P407" s="239"/>
      <c r="Q407" s="239"/>
      <c r="R407" s="76"/>
      <c r="S407" s="76"/>
      <c r="T407" s="76"/>
      <c r="U407" s="76"/>
      <c r="V407" s="197"/>
      <c r="W407" s="197"/>
      <c r="X407" s="197"/>
      <c r="Y407" s="197"/>
      <c r="Z407" s="197"/>
      <c r="AA407" s="197"/>
      <c r="AB407" s="197">
        <f t="shared" si="7"/>
        <v>0</v>
      </c>
    </row>
    <row r="408" spans="1:28">
      <c r="A408">
        <f>+IF(P408&gt;0,+MAX(A$8:A407)+1,0)</f>
        <v>0</v>
      </c>
      <c r="B408" s="240"/>
      <c r="C408" s="237"/>
      <c r="D408" s="235"/>
      <c r="E408" s="237"/>
      <c r="F408" s="236"/>
      <c r="G408" s="236"/>
      <c r="H408" s="306" t="str">
        <f>IFERROR(+VLOOKUP(G408,'šifarnik Pg-Pa'!O$6:Q$22,2,FALSE),"")</f>
        <v/>
      </c>
      <c r="I408" s="146" t="str">
        <f>IFERROR(+VLOOKUP($G408,'šifarnik Pg-Pa'!$O$6:$Q$22,3,FALSE),"")</f>
        <v/>
      </c>
      <c r="J408" s="236"/>
      <c r="K408" s="305" t="str">
        <f>IFERROR(+VLOOKUP(J408,'šifarnik Pg-Pa'!O$28:P$140,2,FALSE),"")</f>
        <v/>
      </c>
      <c r="L408" s="245"/>
      <c r="M408" s="244"/>
      <c r="N408" s="239"/>
      <c r="O408" s="195"/>
      <c r="P408" s="239"/>
      <c r="Q408" s="239"/>
      <c r="R408" s="76"/>
      <c r="S408" s="76"/>
      <c r="T408" s="76"/>
      <c r="U408" s="76"/>
      <c r="V408" s="197"/>
      <c r="W408" s="197"/>
      <c r="X408" s="197"/>
      <c r="Y408" s="197"/>
      <c r="Z408" s="197"/>
      <c r="AA408" s="197"/>
      <c r="AB408" s="197">
        <f t="shared" si="7"/>
        <v>0</v>
      </c>
    </row>
    <row r="409" spans="1:28">
      <c r="A409">
        <f>+IF(P409&gt;0,+MAX(A$8:A408)+1,0)</f>
        <v>0</v>
      </c>
      <c r="B409" s="240"/>
      <c r="C409" s="237"/>
      <c r="D409" s="235"/>
      <c r="E409" s="237"/>
      <c r="F409" s="236"/>
      <c r="G409" s="236"/>
      <c r="H409" s="306" t="str">
        <f>IFERROR(+VLOOKUP(G409,'šifarnik Pg-Pa'!O$6:Q$22,2,FALSE),"")</f>
        <v/>
      </c>
      <c r="I409" s="146" t="str">
        <f>IFERROR(+VLOOKUP($G409,'šifarnik Pg-Pa'!$O$6:$Q$22,3,FALSE),"")</f>
        <v/>
      </c>
      <c r="J409" s="236"/>
      <c r="K409" s="305" t="str">
        <f>IFERROR(+VLOOKUP(J409,'šifarnik Pg-Pa'!O$28:P$140,2,FALSE),"")</f>
        <v/>
      </c>
      <c r="L409" s="245"/>
      <c r="M409" s="244"/>
      <c r="N409" s="239"/>
      <c r="O409" s="195"/>
      <c r="P409" s="246"/>
      <c r="Q409" s="239"/>
      <c r="R409" s="76"/>
      <c r="S409" s="76"/>
      <c r="T409" s="76"/>
      <c r="U409" s="76"/>
      <c r="V409" s="197"/>
      <c r="W409" s="197"/>
      <c r="X409" s="197"/>
      <c r="Y409" s="197"/>
      <c r="Z409" s="197"/>
      <c r="AA409" s="197"/>
      <c r="AB409" s="197">
        <f t="shared" si="7"/>
        <v>0</v>
      </c>
    </row>
    <row r="410" spans="1:28">
      <c r="A410">
        <f>+IF(P410&gt;0,+MAX(A$8:A409)+1,0)</f>
        <v>0</v>
      </c>
      <c r="B410" s="240"/>
      <c r="C410" s="237"/>
      <c r="D410" s="235"/>
      <c r="E410" s="237"/>
      <c r="F410" s="236"/>
      <c r="G410" s="241"/>
      <c r="H410" s="306" t="str">
        <f>IFERROR(+VLOOKUP(G410,'šifarnik Pg-Pa'!O$6:Q$22,2,FALSE),"")</f>
        <v/>
      </c>
      <c r="I410" s="146" t="str">
        <f>IFERROR(+VLOOKUP($G410,'šifarnik Pg-Pa'!$O$6:$Q$22,3,FALSE),"")</f>
        <v/>
      </c>
      <c r="J410" s="236"/>
      <c r="K410" s="305" t="str">
        <f>IFERROR(+VLOOKUP(J410,'šifarnik Pg-Pa'!O$28:P$140,2,FALSE),"")</f>
        <v/>
      </c>
      <c r="L410" s="245"/>
      <c r="M410" s="244"/>
      <c r="N410" s="239"/>
      <c r="O410" s="195"/>
      <c r="P410" s="246"/>
      <c r="Q410" s="239"/>
      <c r="R410" s="76"/>
      <c r="S410" s="76"/>
      <c r="T410" s="76"/>
      <c r="U410" s="76"/>
      <c r="V410" s="197"/>
      <c r="W410" s="197"/>
      <c r="X410" s="197"/>
      <c r="Y410" s="197"/>
      <c r="Z410" s="197"/>
      <c r="AA410" s="197"/>
      <c r="AB410" s="197">
        <f t="shared" si="7"/>
        <v>0</v>
      </c>
    </row>
    <row r="411" spans="1:28">
      <c r="A411">
        <f>+IF(P411&gt;0,+MAX(A$8:A410)+1,0)</f>
        <v>0</v>
      </c>
      <c r="B411" s="240"/>
      <c r="C411" s="237"/>
      <c r="D411" s="235"/>
      <c r="E411" s="237"/>
      <c r="F411" s="236"/>
      <c r="G411" s="236"/>
      <c r="H411" s="306" t="str">
        <f>IFERROR(+VLOOKUP(G411,'šifarnik Pg-Pa'!O$6:Q$22,2,FALSE),"")</f>
        <v/>
      </c>
      <c r="I411" s="146" t="str">
        <f>IFERROR(+VLOOKUP($G411,'šifarnik Pg-Pa'!$O$6:$Q$22,3,FALSE),"")</f>
        <v/>
      </c>
      <c r="J411" s="236"/>
      <c r="K411" s="305" t="str">
        <f>IFERROR(+VLOOKUP(J411,'šifarnik Pg-Pa'!O$28:P$140,2,FALSE),"")</f>
        <v/>
      </c>
      <c r="L411" s="245"/>
      <c r="M411" s="244"/>
      <c r="N411" s="239"/>
      <c r="O411" s="195"/>
      <c r="P411" s="239"/>
      <c r="Q411" s="239"/>
      <c r="R411" s="76"/>
      <c r="S411" s="76"/>
      <c r="T411" s="76"/>
      <c r="U411" s="76"/>
      <c r="V411" s="197"/>
      <c r="W411" s="197"/>
      <c r="X411" s="197"/>
      <c r="Y411" s="197"/>
      <c r="Z411" s="197"/>
      <c r="AA411" s="197"/>
      <c r="AB411" s="197">
        <f t="shared" si="7"/>
        <v>0</v>
      </c>
    </row>
    <row r="412" spans="1:28">
      <c r="A412">
        <f>+IF(P412&gt;0,+MAX(A$8:A411)+1,0)</f>
        <v>0</v>
      </c>
      <c r="B412" s="240"/>
      <c r="C412" s="237"/>
      <c r="D412" s="235"/>
      <c r="E412" s="237"/>
      <c r="F412" s="236"/>
      <c r="G412" s="236"/>
      <c r="H412" s="306" t="str">
        <f>IFERROR(+VLOOKUP(G412,'šifarnik Pg-Pa'!O$6:Q$22,2,FALSE),"")</f>
        <v/>
      </c>
      <c r="I412" s="146" t="str">
        <f>IFERROR(+VLOOKUP($G412,'šifarnik Pg-Pa'!$O$6:$Q$22,3,FALSE),"")</f>
        <v/>
      </c>
      <c r="J412" s="236"/>
      <c r="K412" s="305" t="str">
        <f>IFERROR(+VLOOKUP(J412,'šifarnik Pg-Pa'!O$28:P$140,2,FALSE),"")</f>
        <v/>
      </c>
      <c r="L412" s="245"/>
      <c r="M412" s="244"/>
      <c r="N412" s="239"/>
      <c r="O412" s="195"/>
      <c r="P412" s="239"/>
      <c r="Q412" s="239"/>
      <c r="R412" s="76"/>
      <c r="S412" s="76"/>
      <c r="T412" s="76"/>
      <c r="U412" s="76"/>
      <c r="V412" s="197"/>
      <c r="W412" s="197"/>
      <c r="X412" s="197"/>
      <c r="Y412" s="197"/>
      <c r="Z412" s="197"/>
      <c r="AA412" s="197"/>
      <c r="AB412" s="197">
        <f t="shared" si="7"/>
        <v>0</v>
      </c>
    </row>
    <row r="413" spans="1:28">
      <c r="A413">
        <f>+IF(P413&gt;0,+MAX(A$8:A412)+1,0)</f>
        <v>0</v>
      </c>
      <c r="B413" s="240"/>
      <c r="C413" s="237"/>
      <c r="D413" s="235"/>
      <c r="E413" s="237"/>
      <c r="F413" s="236"/>
      <c r="G413" s="236"/>
      <c r="H413" s="306" t="str">
        <f>IFERROR(+VLOOKUP(G413,'šifarnik Pg-Pa'!O$6:Q$22,2,FALSE),"")</f>
        <v/>
      </c>
      <c r="I413" s="146" t="str">
        <f>IFERROR(+VLOOKUP($G413,'šifarnik Pg-Pa'!$O$6:$Q$22,3,FALSE),"")</f>
        <v/>
      </c>
      <c r="J413" s="236"/>
      <c r="K413" s="305" t="str">
        <f>IFERROR(+VLOOKUP(J413,'šifarnik Pg-Pa'!O$28:P$140,2,FALSE),"")</f>
        <v/>
      </c>
      <c r="L413" s="245"/>
      <c r="M413" s="244"/>
      <c r="N413" s="239"/>
      <c r="O413" s="195"/>
      <c r="P413" s="239"/>
      <c r="Q413" s="239"/>
      <c r="R413" s="76"/>
      <c r="S413" s="76"/>
      <c r="T413" s="76"/>
      <c r="U413" s="76"/>
      <c r="V413" s="197"/>
      <c r="W413" s="197"/>
      <c r="X413" s="197"/>
      <c r="Y413" s="197"/>
      <c r="Z413" s="197"/>
      <c r="AA413" s="197"/>
      <c r="AB413" s="197">
        <f t="shared" si="7"/>
        <v>0</v>
      </c>
    </row>
    <row r="414" spans="1:28">
      <c r="A414">
        <f>+IF(P414&gt;0,+MAX(A$8:A413)+1,0)</f>
        <v>0</v>
      </c>
      <c r="B414" s="240"/>
      <c r="C414" s="237"/>
      <c r="D414" s="235"/>
      <c r="E414" s="237"/>
      <c r="F414" s="236"/>
      <c r="G414" s="236"/>
      <c r="H414" s="306" t="str">
        <f>IFERROR(+VLOOKUP(G414,'šifarnik Pg-Pa'!O$6:Q$22,2,FALSE),"")</f>
        <v/>
      </c>
      <c r="I414" s="146" t="str">
        <f>IFERROR(+VLOOKUP($G414,'šifarnik Pg-Pa'!$O$6:$Q$22,3,FALSE),"")</f>
        <v/>
      </c>
      <c r="J414" s="236"/>
      <c r="K414" s="305" t="str">
        <f>IFERROR(+VLOOKUP(J414,'šifarnik Pg-Pa'!O$28:P$140,2,FALSE),"")</f>
        <v/>
      </c>
      <c r="L414" s="245"/>
      <c r="M414" s="244"/>
      <c r="N414" s="239"/>
      <c r="O414" s="195"/>
      <c r="P414" s="239"/>
      <c r="Q414" s="239"/>
      <c r="R414" s="76"/>
      <c r="S414" s="76"/>
      <c r="T414" s="76"/>
      <c r="U414" s="76"/>
      <c r="V414" s="197"/>
      <c r="W414" s="197"/>
      <c r="X414" s="197"/>
      <c r="Y414" s="197"/>
      <c r="Z414" s="197"/>
      <c r="AA414" s="197"/>
      <c r="AB414" s="197">
        <f t="shared" si="7"/>
        <v>0</v>
      </c>
    </row>
    <row r="415" spans="1:28">
      <c r="A415">
        <f>+IF(P415&gt;0,+MAX(A$8:A414)+1,0)</f>
        <v>0</v>
      </c>
      <c r="B415" s="240"/>
      <c r="C415" s="237"/>
      <c r="D415" s="235"/>
      <c r="E415" s="237"/>
      <c r="F415" s="236"/>
      <c r="G415" s="236"/>
      <c r="H415" s="306" t="str">
        <f>IFERROR(+VLOOKUP(G415,'šifarnik Pg-Pa'!O$6:Q$22,2,FALSE),"")</f>
        <v/>
      </c>
      <c r="I415" s="146" t="str">
        <f>IFERROR(+VLOOKUP($G415,'šifarnik Pg-Pa'!$O$6:$Q$22,3,FALSE),"")</f>
        <v/>
      </c>
      <c r="J415" s="236"/>
      <c r="K415" s="305" t="str">
        <f>IFERROR(+VLOOKUP(J415,'šifarnik Pg-Pa'!O$28:P$140,2,FALSE),"")</f>
        <v/>
      </c>
      <c r="L415" s="245"/>
      <c r="M415" s="244"/>
      <c r="N415" s="239"/>
      <c r="O415" s="195"/>
      <c r="P415" s="239"/>
      <c r="Q415" s="239"/>
      <c r="R415" s="76"/>
      <c r="S415" s="76"/>
      <c r="T415" s="76"/>
      <c r="U415" s="76"/>
      <c r="V415" s="197"/>
      <c r="W415" s="197"/>
      <c r="X415" s="197"/>
      <c r="Y415" s="197"/>
      <c r="Z415" s="197"/>
      <c r="AA415" s="197"/>
      <c r="AB415" s="197">
        <f t="shared" si="7"/>
        <v>0</v>
      </c>
    </row>
    <row r="416" spans="1:28">
      <c r="A416">
        <f>+IF(P416&gt;0,+MAX(A$8:A415)+1,0)</f>
        <v>0</v>
      </c>
      <c r="B416" s="240"/>
      <c r="C416" s="237"/>
      <c r="D416" s="235"/>
      <c r="E416" s="237"/>
      <c r="F416" s="236"/>
      <c r="G416" s="236"/>
      <c r="H416" s="306" t="str">
        <f>IFERROR(+VLOOKUP(G416,'šifarnik Pg-Pa'!O$6:Q$22,2,FALSE),"")</f>
        <v/>
      </c>
      <c r="I416" s="146" t="str">
        <f>IFERROR(+VLOOKUP($G416,'šifarnik Pg-Pa'!$O$6:$Q$22,3,FALSE),"")</f>
        <v/>
      </c>
      <c r="J416" s="236"/>
      <c r="K416" s="305" t="str">
        <f>IFERROR(+VLOOKUP(J416,'šifarnik Pg-Pa'!O$28:P$140,2,FALSE),"")</f>
        <v/>
      </c>
      <c r="L416" s="245"/>
      <c r="M416" s="244"/>
      <c r="N416" s="239"/>
      <c r="O416" s="195"/>
      <c r="P416" s="239"/>
      <c r="Q416" s="239"/>
      <c r="R416" s="76"/>
      <c r="S416" s="76"/>
      <c r="T416" s="76"/>
      <c r="U416" s="76"/>
      <c r="V416" s="197"/>
      <c r="W416" s="197"/>
      <c r="X416" s="197"/>
      <c r="Y416" s="197"/>
      <c r="Z416" s="197"/>
      <c r="AA416" s="197"/>
      <c r="AB416" s="197">
        <f t="shared" si="7"/>
        <v>0</v>
      </c>
    </row>
    <row r="417" spans="1:28">
      <c r="A417">
        <f>+IF(P417&gt;0,+MAX(A$8:A416)+1,0)</f>
        <v>0</v>
      </c>
      <c r="B417" s="240"/>
      <c r="C417" s="237"/>
      <c r="D417" s="235"/>
      <c r="E417" s="237"/>
      <c r="F417" s="236"/>
      <c r="G417" s="236"/>
      <c r="H417" s="306" t="str">
        <f>IFERROR(+VLOOKUP(G417,'šifarnik Pg-Pa'!O$6:Q$22,2,FALSE),"")</f>
        <v/>
      </c>
      <c r="I417" s="146" t="str">
        <f>IFERROR(+VLOOKUP($G417,'šifarnik Pg-Pa'!$O$6:$Q$22,3,FALSE),"")</f>
        <v/>
      </c>
      <c r="J417" s="236"/>
      <c r="K417" s="305" t="str">
        <f>IFERROR(+VLOOKUP(J417,'šifarnik Pg-Pa'!O$28:P$140,2,FALSE),"")</f>
        <v/>
      </c>
      <c r="L417" s="245"/>
      <c r="M417" s="244"/>
      <c r="N417" s="239"/>
      <c r="O417" s="195"/>
      <c r="P417" s="239"/>
      <c r="Q417" s="239"/>
      <c r="R417" s="76"/>
      <c r="S417" s="76"/>
      <c r="T417" s="76"/>
      <c r="U417" s="76"/>
      <c r="V417" s="197"/>
      <c r="W417" s="197"/>
      <c r="X417" s="197"/>
      <c r="Y417" s="197"/>
      <c r="Z417" s="197"/>
      <c r="AA417" s="197"/>
      <c r="AB417" s="197">
        <f t="shared" si="7"/>
        <v>0</v>
      </c>
    </row>
    <row r="418" spans="1:28">
      <c r="A418">
        <f>+IF(P418&gt;0,+MAX(A$8:A417)+1,0)</f>
        <v>0</v>
      </c>
      <c r="B418" s="240"/>
      <c r="C418" s="237"/>
      <c r="D418" s="235"/>
      <c r="E418" s="237"/>
      <c r="F418" s="236"/>
      <c r="G418" s="236"/>
      <c r="H418" s="306" t="str">
        <f>IFERROR(+VLOOKUP(G418,'šifarnik Pg-Pa'!O$6:Q$22,2,FALSE),"")</f>
        <v/>
      </c>
      <c r="I418" s="146" t="str">
        <f>IFERROR(+VLOOKUP($G418,'šifarnik Pg-Pa'!$O$6:$Q$22,3,FALSE),"")</f>
        <v/>
      </c>
      <c r="J418" s="236"/>
      <c r="K418" s="305" t="str">
        <f>IFERROR(+VLOOKUP(J418,'šifarnik Pg-Pa'!O$28:P$140,2,FALSE),"")</f>
        <v/>
      </c>
      <c r="L418" s="245"/>
      <c r="M418" s="244"/>
      <c r="N418" s="239"/>
      <c r="O418" s="195"/>
      <c r="P418" s="239"/>
      <c r="Q418" s="239"/>
      <c r="R418" s="76"/>
      <c r="S418" s="76"/>
      <c r="T418" s="76"/>
      <c r="U418" s="76"/>
      <c r="V418" s="197"/>
      <c r="W418" s="197"/>
      <c r="X418" s="197"/>
      <c r="Y418" s="197"/>
      <c r="Z418" s="197"/>
      <c r="AA418" s="197"/>
      <c r="AB418" s="197">
        <f t="shared" si="7"/>
        <v>0</v>
      </c>
    </row>
    <row r="419" spans="1:28">
      <c r="A419">
        <f>+IF(P419&gt;0,+MAX(A$8:A418)+1,0)</f>
        <v>0</v>
      </c>
      <c r="B419" s="240"/>
      <c r="C419" s="237"/>
      <c r="D419" s="235"/>
      <c r="E419" s="237"/>
      <c r="F419" s="236"/>
      <c r="G419" s="236"/>
      <c r="H419" s="306" t="str">
        <f>IFERROR(+VLOOKUP(G419,'šifarnik Pg-Pa'!O$6:Q$22,2,FALSE),"")</f>
        <v/>
      </c>
      <c r="I419" s="146" t="str">
        <f>IFERROR(+VLOOKUP($G419,'šifarnik Pg-Pa'!$O$6:$Q$22,3,FALSE),"")</f>
        <v/>
      </c>
      <c r="J419" s="236"/>
      <c r="K419" s="305" t="str">
        <f>IFERROR(+VLOOKUP(J419,'šifarnik Pg-Pa'!O$28:P$140,2,FALSE),"")</f>
        <v/>
      </c>
      <c r="L419" s="245"/>
      <c r="M419" s="244"/>
      <c r="N419" s="239"/>
      <c r="O419" s="195"/>
      <c r="P419" s="239"/>
      <c r="Q419" s="239"/>
      <c r="R419" s="76"/>
      <c r="S419" s="76"/>
      <c r="T419" s="76"/>
      <c r="U419" s="76"/>
      <c r="V419" s="197"/>
      <c r="W419" s="197"/>
      <c r="X419" s="197"/>
      <c r="Y419" s="197"/>
      <c r="Z419" s="197"/>
      <c r="AA419" s="197"/>
      <c r="AB419" s="197">
        <f t="shared" si="7"/>
        <v>0</v>
      </c>
    </row>
    <row r="420" spans="1:28">
      <c r="A420">
        <f>+IF(P420&gt;0,+MAX(A$8:A419)+1,0)</f>
        <v>0</v>
      </c>
      <c r="B420" s="240"/>
      <c r="C420" s="237"/>
      <c r="D420" s="235"/>
      <c r="E420" s="237"/>
      <c r="F420" s="236"/>
      <c r="G420" s="236"/>
      <c r="H420" s="306" t="str">
        <f>IFERROR(+VLOOKUP(G420,'šifarnik Pg-Pa'!O$6:Q$22,2,FALSE),"")</f>
        <v/>
      </c>
      <c r="I420" s="146" t="str">
        <f>IFERROR(+VLOOKUP($G420,'šifarnik Pg-Pa'!$O$6:$Q$22,3,FALSE),"")</f>
        <v/>
      </c>
      <c r="J420" s="236"/>
      <c r="K420" s="305" t="str">
        <f>IFERROR(+VLOOKUP(J420,'šifarnik Pg-Pa'!O$28:P$140,2,FALSE),"")</f>
        <v/>
      </c>
      <c r="L420" s="245"/>
      <c r="M420" s="244"/>
      <c r="N420" s="239"/>
      <c r="O420" s="195"/>
      <c r="P420" s="239"/>
      <c r="Q420" s="239"/>
      <c r="R420" s="76"/>
      <c r="S420" s="76"/>
      <c r="T420" s="76"/>
      <c r="U420" s="76"/>
      <c r="V420" s="197"/>
      <c r="W420" s="197"/>
      <c r="X420" s="197"/>
      <c r="Y420" s="197"/>
      <c r="Z420" s="197"/>
      <c r="AA420" s="197"/>
      <c r="AB420" s="197">
        <f t="shared" si="7"/>
        <v>0</v>
      </c>
    </row>
    <row r="421" spans="1:28">
      <c r="A421">
        <f>+IF(P421&gt;0,+MAX(A$8:A420)+1,0)</f>
        <v>0</v>
      </c>
      <c r="B421" s="240"/>
      <c r="C421" s="237"/>
      <c r="D421" s="235"/>
      <c r="E421" s="237"/>
      <c r="F421" s="236"/>
      <c r="G421" s="236"/>
      <c r="H421" s="306" t="str">
        <f>IFERROR(+VLOOKUP(G421,'šifarnik Pg-Pa'!O$6:Q$22,2,FALSE),"")</f>
        <v/>
      </c>
      <c r="I421" s="146" t="str">
        <f>IFERROR(+VLOOKUP($G421,'šifarnik Pg-Pa'!$O$6:$Q$22,3,FALSE),"")</f>
        <v/>
      </c>
      <c r="J421" s="236"/>
      <c r="K421" s="305" t="str">
        <f>IFERROR(+VLOOKUP(J421,'šifarnik Pg-Pa'!O$28:P$140,2,FALSE),"")</f>
        <v/>
      </c>
      <c r="L421" s="245"/>
      <c r="M421" s="244"/>
      <c r="N421" s="239"/>
      <c r="O421" s="195"/>
      <c r="P421" s="239"/>
      <c r="Q421" s="239"/>
      <c r="R421" s="76"/>
      <c r="S421" s="76"/>
      <c r="T421" s="76"/>
      <c r="U421" s="76"/>
      <c r="V421" s="197"/>
      <c r="W421" s="197"/>
      <c r="X421" s="197"/>
      <c r="Y421" s="197"/>
      <c r="Z421" s="197"/>
      <c r="AA421" s="197"/>
      <c r="AB421" s="197">
        <f t="shared" si="7"/>
        <v>0</v>
      </c>
    </row>
    <row r="422" spans="1:28">
      <c r="A422">
        <f>+IF(P422&gt;0,+MAX(A$8:A421)+1,0)</f>
        <v>0</v>
      </c>
      <c r="B422" s="240"/>
      <c r="C422" s="237"/>
      <c r="D422" s="235"/>
      <c r="E422" s="237"/>
      <c r="F422" s="236"/>
      <c r="G422" s="236"/>
      <c r="H422" s="306" t="str">
        <f>IFERROR(+VLOOKUP(G422,'šifarnik Pg-Pa'!O$6:Q$22,2,FALSE),"")</f>
        <v/>
      </c>
      <c r="I422" s="146" t="str">
        <f>IFERROR(+VLOOKUP($G422,'šifarnik Pg-Pa'!$O$6:$Q$22,3,FALSE),"")</f>
        <v/>
      </c>
      <c r="J422" s="236"/>
      <c r="K422" s="305" t="str">
        <f>IFERROR(+VLOOKUP(J422,'šifarnik Pg-Pa'!O$28:P$140,2,FALSE),"")</f>
        <v/>
      </c>
      <c r="L422" s="245"/>
      <c r="M422" s="244"/>
      <c r="N422" s="239"/>
      <c r="O422" s="195"/>
      <c r="P422" s="239"/>
      <c r="Q422" s="239"/>
      <c r="R422" s="76"/>
      <c r="S422" s="76"/>
      <c r="T422" s="76"/>
      <c r="U422" s="76"/>
      <c r="V422" s="197"/>
      <c r="W422" s="197"/>
      <c r="X422" s="197"/>
      <c r="Y422" s="197"/>
      <c r="Z422" s="197"/>
      <c r="AA422" s="197"/>
      <c r="AB422" s="197">
        <f t="shared" si="7"/>
        <v>0</v>
      </c>
    </row>
    <row r="423" spans="1:28">
      <c r="A423">
        <f>+IF(P423&gt;0,+MAX(A$8:A422)+1,0)</f>
        <v>0</v>
      </c>
      <c r="B423" s="240"/>
      <c r="C423" s="237"/>
      <c r="D423" s="235"/>
      <c r="E423" s="237"/>
      <c r="F423" s="236"/>
      <c r="G423" s="236"/>
      <c r="H423" s="306" t="str">
        <f>IFERROR(+VLOOKUP(G423,'šifarnik Pg-Pa'!O$6:Q$22,2,FALSE),"")</f>
        <v/>
      </c>
      <c r="I423" s="146" t="str">
        <f>IFERROR(+VLOOKUP($G423,'šifarnik Pg-Pa'!$O$6:$Q$22,3,FALSE),"")</f>
        <v/>
      </c>
      <c r="J423" s="236"/>
      <c r="K423" s="305" t="str">
        <f>IFERROR(+VLOOKUP(J423,'šifarnik Pg-Pa'!O$28:P$140,2,FALSE),"")</f>
        <v/>
      </c>
      <c r="L423" s="245"/>
      <c r="M423" s="244"/>
      <c r="N423" s="239"/>
      <c r="O423" s="195"/>
      <c r="P423" s="239"/>
      <c r="Q423" s="239"/>
      <c r="R423" s="76"/>
      <c r="S423" s="76"/>
      <c r="T423" s="76"/>
      <c r="U423" s="76"/>
      <c r="V423" s="197"/>
      <c r="W423" s="197"/>
      <c r="X423" s="197"/>
      <c r="Y423" s="197"/>
      <c r="Z423" s="197"/>
      <c r="AA423" s="197"/>
      <c r="AB423" s="197">
        <f t="shared" si="7"/>
        <v>0</v>
      </c>
    </row>
    <row r="424" spans="1:28">
      <c r="A424">
        <f>+IF(P424&gt;0,+MAX(A$8:A423)+1,0)</f>
        <v>0</v>
      </c>
      <c r="B424" s="240"/>
      <c r="C424" s="237"/>
      <c r="D424" s="235"/>
      <c r="E424" s="237"/>
      <c r="F424" s="236"/>
      <c r="G424" s="236"/>
      <c r="H424" s="306" t="str">
        <f>IFERROR(+VLOOKUP(G424,'šifarnik Pg-Pa'!O$6:Q$22,2,FALSE),"")</f>
        <v/>
      </c>
      <c r="I424" s="146" t="str">
        <f>IFERROR(+VLOOKUP($G424,'šifarnik Pg-Pa'!$O$6:$Q$22,3,FALSE),"")</f>
        <v/>
      </c>
      <c r="J424" s="236"/>
      <c r="K424" s="305" t="str">
        <f>IFERROR(+VLOOKUP(J424,'šifarnik Pg-Pa'!O$28:P$140,2,FALSE),"")</f>
        <v/>
      </c>
      <c r="L424" s="245"/>
      <c r="M424" s="244"/>
      <c r="N424" s="239"/>
      <c r="O424" s="195"/>
      <c r="P424" s="239"/>
      <c r="Q424" s="239"/>
      <c r="R424" s="76"/>
      <c r="S424" s="76"/>
      <c r="T424" s="76"/>
      <c r="U424" s="76"/>
      <c r="V424" s="197"/>
      <c r="W424" s="197"/>
      <c r="X424" s="197"/>
      <c r="Y424" s="197"/>
      <c r="Z424" s="197"/>
      <c r="AA424" s="197"/>
      <c r="AB424" s="197">
        <f t="shared" si="7"/>
        <v>0</v>
      </c>
    </row>
    <row r="425" spans="1:28">
      <c r="A425">
        <f>+IF(P425&gt;0,+MAX(A$8:A424)+1,0)</f>
        <v>0</v>
      </c>
      <c r="B425" s="240"/>
      <c r="C425" s="237"/>
      <c r="D425" s="235"/>
      <c r="E425" s="237"/>
      <c r="F425" s="236"/>
      <c r="G425" s="236"/>
      <c r="H425" s="306" t="str">
        <f>IFERROR(+VLOOKUP(G425,'šifarnik Pg-Pa'!O$6:Q$22,2,FALSE),"")</f>
        <v/>
      </c>
      <c r="I425" s="146" t="str">
        <f>IFERROR(+VLOOKUP($G425,'šifarnik Pg-Pa'!$O$6:$Q$22,3,FALSE),"")</f>
        <v/>
      </c>
      <c r="J425" s="236"/>
      <c r="K425" s="305" t="str">
        <f>IFERROR(+VLOOKUP(J425,'šifarnik Pg-Pa'!O$28:P$140,2,FALSE),"")</f>
        <v/>
      </c>
      <c r="L425" s="245"/>
      <c r="M425" s="244"/>
      <c r="N425" s="239"/>
      <c r="O425" s="195"/>
      <c r="P425" s="239"/>
      <c r="Q425" s="239"/>
      <c r="R425" s="76"/>
      <c r="S425" s="76"/>
      <c r="T425" s="76"/>
      <c r="U425" s="76"/>
      <c r="V425" s="197"/>
      <c r="W425" s="197"/>
      <c r="X425" s="197"/>
      <c r="Y425" s="197"/>
      <c r="Z425" s="197"/>
      <c r="AA425" s="197"/>
      <c r="AB425" s="197">
        <f t="shared" si="7"/>
        <v>0</v>
      </c>
    </row>
    <row r="426" spans="1:28">
      <c r="A426">
        <f>+IF(P426&gt;0,+MAX(A$8:A425)+1,0)</f>
        <v>0</v>
      </c>
      <c r="B426" s="240"/>
      <c r="C426" s="237"/>
      <c r="D426" s="235"/>
      <c r="E426" s="237"/>
      <c r="F426" s="236"/>
      <c r="G426" s="236"/>
      <c r="H426" s="306" t="str">
        <f>IFERROR(+VLOOKUP(G426,'šifarnik Pg-Pa'!O$6:Q$22,2,FALSE),"")</f>
        <v/>
      </c>
      <c r="I426" s="146" t="str">
        <f>IFERROR(+VLOOKUP($G426,'šifarnik Pg-Pa'!$O$6:$Q$22,3,FALSE),"")</f>
        <v/>
      </c>
      <c r="J426" s="236"/>
      <c r="K426" s="305" t="str">
        <f>IFERROR(+VLOOKUP(J426,'šifarnik Pg-Pa'!O$28:P$140,2,FALSE),"")</f>
        <v/>
      </c>
      <c r="L426" s="245"/>
      <c r="M426" s="244"/>
      <c r="N426" s="239"/>
      <c r="O426" s="195"/>
      <c r="P426" s="239"/>
      <c r="Q426" s="239"/>
      <c r="R426" s="76"/>
      <c r="S426" s="76"/>
      <c r="T426" s="76"/>
      <c r="U426" s="76"/>
      <c r="V426" s="197"/>
      <c r="W426" s="197"/>
      <c r="X426" s="197"/>
      <c r="Y426" s="197"/>
      <c r="Z426" s="197"/>
      <c r="AA426" s="197"/>
      <c r="AB426" s="197">
        <f t="shared" si="7"/>
        <v>0</v>
      </c>
    </row>
    <row r="427" spans="1:28">
      <c r="A427">
        <f>+IF(P427&gt;0,+MAX(A$8:A426)+1,0)</f>
        <v>0</v>
      </c>
      <c r="B427" s="240"/>
      <c r="C427" s="237"/>
      <c r="D427" s="235"/>
      <c r="E427" s="237"/>
      <c r="F427" s="236"/>
      <c r="G427" s="236"/>
      <c r="H427" s="306" t="str">
        <f>IFERROR(+VLOOKUP(G427,'šifarnik Pg-Pa'!O$6:Q$22,2,FALSE),"")</f>
        <v/>
      </c>
      <c r="I427" s="146" t="str">
        <f>IFERROR(+VLOOKUP($G427,'šifarnik Pg-Pa'!$O$6:$Q$22,3,FALSE),"")</f>
        <v/>
      </c>
      <c r="J427" s="236"/>
      <c r="K427" s="305" t="str">
        <f>IFERROR(+VLOOKUP(J427,'šifarnik Pg-Pa'!O$28:P$140,2,FALSE),"")</f>
        <v/>
      </c>
      <c r="L427" s="245"/>
      <c r="M427" s="244"/>
      <c r="N427" s="239"/>
      <c r="O427" s="195"/>
      <c r="P427" s="239"/>
      <c r="Q427" s="239"/>
      <c r="R427" s="76"/>
      <c r="S427" s="76"/>
      <c r="T427" s="76"/>
      <c r="U427" s="76"/>
      <c r="V427" s="197"/>
      <c r="W427" s="197"/>
      <c r="X427" s="197"/>
      <c r="Y427" s="197"/>
      <c r="Z427" s="197"/>
      <c r="AA427" s="197"/>
      <c r="AB427" s="197">
        <f t="shared" si="7"/>
        <v>0</v>
      </c>
    </row>
    <row r="428" spans="1:28">
      <c r="A428">
        <f>+IF(P428&gt;0,+MAX(A$8:A427)+1,0)</f>
        <v>0</v>
      </c>
      <c r="B428" s="240"/>
      <c r="C428" s="237"/>
      <c r="D428" s="235"/>
      <c r="E428" s="237"/>
      <c r="F428" s="236"/>
      <c r="G428" s="236"/>
      <c r="H428" s="306" t="str">
        <f>IFERROR(+VLOOKUP(G428,'šifarnik Pg-Pa'!O$6:Q$22,2,FALSE),"")</f>
        <v/>
      </c>
      <c r="I428" s="146" t="str">
        <f>IFERROR(+VLOOKUP($G428,'šifarnik Pg-Pa'!$O$6:$Q$22,3,FALSE),"")</f>
        <v/>
      </c>
      <c r="J428" s="236"/>
      <c r="K428" s="305" t="str">
        <f>IFERROR(+VLOOKUP(J428,'šifarnik Pg-Pa'!O$28:P$140,2,FALSE),"")</f>
        <v/>
      </c>
      <c r="L428" s="245"/>
      <c r="M428" s="244"/>
      <c r="N428" s="239"/>
      <c r="O428" s="195"/>
      <c r="P428" s="239"/>
      <c r="Q428" s="239"/>
      <c r="R428" s="76"/>
      <c r="S428" s="76"/>
      <c r="T428" s="76"/>
      <c r="U428" s="76"/>
      <c r="V428" s="197"/>
      <c r="W428" s="197"/>
      <c r="X428" s="197"/>
      <c r="Y428" s="197"/>
      <c r="Z428" s="197"/>
      <c r="AA428" s="197"/>
      <c r="AB428" s="197">
        <f t="shared" si="7"/>
        <v>0</v>
      </c>
    </row>
    <row r="429" spans="1:28">
      <c r="A429">
        <f>+IF(P429&gt;0,+MAX(A$8:A428)+1,0)</f>
        <v>0</v>
      </c>
      <c r="B429" s="240"/>
      <c r="C429" s="237"/>
      <c r="D429" s="235"/>
      <c r="E429" s="237"/>
      <c r="F429" s="236"/>
      <c r="G429" s="236"/>
      <c r="H429" s="306" t="str">
        <f>IFERROR(+VLOOKUP(G429,'šifarnik Pg-Pa'!O$6:Q$22,2,FALSE),"")</f>
        <v/>
      </c>
      <c r="I429" s="146" t="str">
        <f>IFERROR(+VLOOKUP($G429,'šifarnik Pg-Pa'!$O$6:$Q$22,3,FALSE),"")</f>
        <v/>
      </c>
      <c r="J429" s="236"/>
      <c r="K429" s="305" t="str">
        <f>IFERROR(+VLOOKUP(J429,'šifarnik Pg-Pa'!O$28:P$140,2,FALSE),"")</f>
        <v/>
      </c>
      <c r="L429" s="245"/>
      <c r="M429" s="244"/>
      <c r="N429" s="239"/>
      <c r="O429" s="195"/>
      <c r="P429" s="239"/>
      <c r="Q429" s="239"/>
      <c r="R429" s="76"/>
      <c r="S429" s="76"/>
      <c r="T429" s="76"/>
      <c r="U429" s="76"/>
      <c r="V429" s="197"/>
      <c r="W429" s="197"/>
      <c r="X429" s="197"/>
      <c r="Y429" s="197"/>
      <c r="Z429" s="197"/>
      <c r="AA429" s="197"/>
      <c r="AB429" s="197">
        <f t="shared" si="7"/>
        <v>0</v>
      </c>
    </row>
    <row r="430" spans="1:28">
      <c r="A430">
        <f>+IF(P430&gt;0,+MAX(A$8:A429)+1,0)</f>
        <v>0</v>
      </c>
      <c r="B430" s="240"/>
      <c r="C430" s="237"/>
      <c r="D430" s="235"/>
      <c r="E430" s="237"/>
      <c r="F430" s="236"/>
      <c r="G430" s="236"/>
      <c r="H430" s="306" t="str">
        <f>IFERROR(+VLOOKUP(G430,'šifarnik Pg-Pa'!O$6:Q$22,2,FALSE),"")</f>
        <v/>
      </c>
      <c r="I430" s="146" t="str">
        <f>IFERROR(+VLOOKUP($G430,'šifarnik Pg-Pa'!$O$6:$Q$22,3,FALSE),"")</f>
        <v/>
      </c>
      <c r="J430" s="236"/>
      <c r="K430" s="305" t="str">
        <f>IFERROR(+VLOOKUP(J430,'šifarnik Pg-Pa'!O$28:P$140,2,FALSE),"")</f>
        <v/>
      </c>
      <c r="L430" s="245"/>
      <c r="M430" s="244"/>
      <c r="N430" s="239"/>
      <c r="O430" s="195"/>
      <c r="P430" s="239"/>
      <c r="Q430" s="239"/>
      <c r="R430" s="76"/>
      <c r="S430" s="76"/>
      <c r="T430" s="76"/>
      <c r="U430" s="76"/>
      <c r="V430" s="197"/>
      <c r="W430" s="197"/>
      <c r="X430" s="197"/>
      <c r="Y430" s="197"/>
      <c r="Z430" s="197"/>
      <c r="AA430" s="197"/>
      <c r="AB430" s="197">
        <f t="shared" si="7"/>
        <v>0</v>
      </c>
    </row>
    <row r="431" spans="1:28">
      <c r="A431">
        <f>+IF(P431&gt;0,+MAX(A$8:A430)+1,0)</f>
        <v>0</v>
      </c>
      <c r="B431" s="240"/>
      <c r="C431" s="237"/>
      <c r="D431" s="235"/>
      <c r="E431" s="237"/>
      <c r="F431" s="236"/>
      <c r="G431" s="236"/>
      <c r="H431" s="306" t="str">
        <f>IFERROR(+VLOOKUP(G431,'šifarnik Pg-Pa'!O$6:Q$22,2,FALSE),"")</f>
        <v/>
      </c>
      <c r="I431" s="146" t="str">
        <f>IFERROR(+VLOOKUP($G431,'šifarnik Pg-Pa'!$O$6:$Q$22,3,FALSE),"")</f>
        <v/>
      </c>
      <c r="J431" s="236"/>
      <c r="K431" s="305" t="str">
        <f>IFERROR(+VLOOKUP(J431,'šifarnik Pg-Pa'!O$28:P$140,2,FALSE),"")</f>
        <v/>
      </c>
      <c r="L431" s="245"/>
      <c r="M431" s="244"/>
      <c r="N431" s="239"/>
      <c r="O431" s="195"/>
      <c r="P431" s="239"/>
      <c r="Q431" s="239"/>
      <c r="R431" s="76"/>
      <c r="S431" s="76"/>
      <c r="T431" s="76"/>
      <c r="U431" s="76"/>
      <c r="V431" s="197"/>
      <c r="W431" s="197"/>
      <c r="X431" s="197"/>
      <c r="Y431" s="197"/>
      <c r="Z431" s="197"/>
      <c r="AA431" s="197"/>
      <c r="AB431" s="197">
        <f t="shared" si="7"/>
        <v>0</v>
      </c>
    </row>
    <row r="432" spans="1:28">
      <c r="A432">
        <f>+IF(P432&gt;0,+MAX(A$8:A431)+1,0)</f>
        <v>0</v>
      </c>
      <c r="B432" s="240"/>
      <c r="C432" s="237"/>
      <c r="D432" s="235"/>
      <c r="E432" s="237"/>
      <c r="F432" s="236"/>
      <c r="G432" s="236"/>
      <c r="H432" s="306" t="str">
        <f>IFERROR(+VLOOKUP(G432,'šifarnik Pg-Pa'!O$6:Q$22,2,FALSE),"")</f>
        <v/>
      </c>
      <c r="I432" s="146" t="str">
        <f>IFERROR(+VLOOKUP($G432,'šifarnik Pg-Pa'!$O$6:$Q$22,3,FALSE),"")</f>
        <v/>
      </c>
      <c r="J432" s="236"/>
      <c r="K432" s="305" t="str">
        <f>IFERROR(+VLOOKUP(J432,'šifarnik Pg-Pa'!O$28:P$140,2,FALSE),"")</f>
        <v/>
      </c>
      <c r="L432" s="245"/>
      <c r="M432" s="244"/>
      <c r="N432" s="239"/>
      <c r="O432" s="195"/>
      <c r="P432" s="239"/>
      <c r="Q432" s="239"/>
      <c r="R432" s="76"/>
      <c r="S432" s="76"/>
      <c r="T432" s="76"/>
      <c r="U432" s="76"/>
      <c r="V432" s="197"/>
      <c r="W432" s="197"/>
      <c r="X432" s="197"/>
      <c r="Y432" s="197"/>
      <c r="Z432" s="197"/>
      <c r="AA432" s="197"/>
      <c r="AB432" s="197">
        <f t="shared" si="7"/>
        <v>0</v>
      </c>
    </row>
    <row r="433" spans="1:28">
      <c r="A433">
        <f>+IF(P433&gt;0,+MAX(A$8:A432)+1,0)</f>
        <v>0</v>
      </c>
      <c r="B433" s="240"/>
      <c r="C433" s="237"/>
      <c r="D433" s="235"/>
      <c r="E433" s="237"/>
      <c r="F433" s="236"/>
      <c r="G433" s="236"/>
      <c r="H433" s="306" t="str">
        <f>IFERROR(+VLOOKUP(G433,'šifarnik Pg-Pa'!O$6:Q$22,2,FALSE),"")</f>
        <v/>
      </c>
      <c r="I433" s="146" t="str">
        <f>IFERROR(+VLOOKUP($G433,'šifarnik Pg-Pa'!$O$6:$Q$22,3,FALSE),"")</f>
        <v/>
      </c>
      <c r="J433" s="236"/>
      <c r="K433" s="305" t="str">
        <f>IFERROR(+VLOOKUP(J433,'šifarnik Pg-Pa'!O$28:P$140,2,FALSE),"")</f>
        <v/>
      </c>
      <c r="L433" s="245"/>
      <c r="M433" s="244"/>
      <c r="N433" s="239"/>
      <c r="O433" s="195"/>
      <c r="P433" s="239"/>
      <c r="Q433" s="239"/>
      <c r="R433" s="76"/>
      <c r="S433" s="76"/>
      <c r="T433" s="76"/>
      <c r="U433" s="76"/>
      <c r="V433" s="197"/>
      <c r="W433" s="197"/>
      <c r="X433" s="197"/>
      <c r="Y433" s="197"/>
      <c r="Z433" s="197"/>
      <c r="AA433" s="197"/>
      <c r="AB433" s="197">
        <f t="shared" si="7"/>
        <v>0</v>
      </c>
    </row>
    <row r="434" spans="1:28">
      <c r="A434">
        <f>+IF(P434&gt;0,+MAX(A$8:A433)+1,0)</f>
        <v>0</v>
      </c>
      <c r="B434" s="240"/>
      <c r="C434" s="237"/>
      <c r="D434" s="235"/>
      <c r="E434" s="237"/>
      <c r="F434" s="236"/>
      <c r="G434" s="236"/>
      <c r="H434" s="306" t="str">
        <f>IFERROR(+VLOOKUP(G434,'šifarnik Pg-Pa'!O$6:Q$22,2,FALSE),"")</f>
        <v/>
      </c>
      <c r="I434" s="146" t="str">
        <f>IFERROR(+VLOOKUP($G434,'šifarnik Pg-Pa'!$O$6:$Q$22,3,FALSE),"")</f>
        <v/>
      </c>
      <c r="J434" s="236"/>
      <c r="K434" s="305" t="str">
        <f>IFERROR(+VLOOKUP(J434,'šifarnik Pg-Pa'!O$28:P$140,2,FALSE),"")</f>
        <v/>
      </c>
      <c r="L434" s="245"/>
      <c r="M434" s="244"/>
      <c r="N434" s="239"/>
      <c r="O434" s="195"/>
      <c r="P434" s="239"/>
      <c r="Q434" s="239"/>
      <c r="R434" s="76"/>
      <c r="S434" s="76"/>
      <c r="T434" s="76"/>
      <c r="U434" s="76"/>
      <c r="V434" s="197"/>
      <c r="W434" s="197"/>
      <c r="X434" s="197"/>
      <c r="Y434" s="197"/>
      <c r="Z434" s="197"/>
      <c r="AA434" s="197"/>
      <c r="AB434" s="197">
        <f t="shared" si="7"/>
        <v>0</v>
      </c>
    </row>
    <row r="435" spans="1:28">
      <c r="A435">
        <f>+IF(P435&gt;0,+MAX(A$8:A434)+1,0)</f>
        <v>0</v>
      </c>
      <c r="B435" s="240"/>
      <c r="C435" s="237"/>
      <c r="D435" s="235"/>
      <c r="E435" s="237"/>
      <c r="F435" s="236"/>
      <c r="G435" s="236"/>
      <c r="H435" s="306" t="str">
        <f>IFERROR(+VLOOKUP(G435,'šifarnik Pg-Pa'!O$6:Q$22,2,FALSE),"")</f>
        <v/>
      </c>
      <c r="I435" s="146" t="str">
        <f>IFERROR(+VLOOKUP($G435,'šifarnik Pg-Pa'!$O$6:$Q$22,3,FALSE),"")</f>
        <v/>
      </c>
      <c r="J435" s="236"/>
      <c r="K435" s="305" t="str">
        <f>IFERROR(+VLOOKUP(J435,'šifarnik Pg-Pa'!O$28:P$140,2,FALSE),"")</f>
        <v/>
      </c>
      <c r="L435" s="245"/>
      <c r="M435" s="244"/>
      <c r="N435" s="239"/>
      <c r="O435" s="195"/>
      <c r="P435" s="239"/>
      <c r="Q435" s="239"/>
      <c r="R435" s="76"/>
      <c r="S435" s="76"/>
      <c r="T435" s="76"/>
      <c r="U435" s="76"/>
      <c r="V435" s="197"/>
      <c r="W435" s="197"/>
      <c r="X435" s="197"/>
      <c r="Y435" s="197"/>
      <c r="Z435" s="197"/>
      <c r="AA435" s="197"/>
      <c r="AB435" s="197">
        <f t="shared" si="7"/>
        <v>0</v>
      </c>
    </row>
    <row r="436" spans="1:28">
      <c r="A436">
        <f>+IF(P436&gt;0,+MAX(A$8:A435)+1,0)</f>
        <v>0</v>
      </c>
      <c r="B436" s="240"/>
      <c r="C436" s="237"/>
      <c r="D436" s="235"/>
      <c r="E436" s="237"/>
      <c r="F436" s="236"/>
      <c r="G436" s="236"/>
      <c r="H436" s="306" t="str">
        <f>IFERROR(+VLOOKUP(G436,'šifarnik Pg-Pa'!O$6:Q$22,2,FALSE),"")</f>
        <v/>
      </c>
      <c r="I436" s="146" t="str">
        <f>IFERROR(+VLOOKUP($G436,'šifarnik Pg-Pa'!$O$6:$Q$22,3,FALSE),"")</f>
        <v/>
      </c>
      <c r="J436" s="236"/>
      <c r="K436" s="305" t="str">
        <f>IFERROR(+VLOOKUP(J436,'šifarnik Pg-Pa'!O$28:P$140,2,FALSE),"")</f>
        <v/>
      </c>
      <c r="L436" s="245"/>
      <c r="M436" s="244"/>
      <c r="N436" s="239"/>
      <c r="O436" s="195"/>
      <c r="P436" s="239"/>
      <c r="Q436" s="239"/>
      <c r="R436" s="76"/>
      <c r="S436" s="76"/>
      <c r="T436" s="76"/>
      <c r="U436" s="76"/>
      <c r="V436" s="197"/>
      <c r="W436" s="197"/>
      <c r="X436" s="197"/>
      <c r="Y436" s="197"/>
      <c r="Z436" s="197"/>
      <c r="AA436" s="197"/>
      <c r="AB436" s="197">
        <f t="shared" si="7"/>
        <v>0</v>
      </c>
    </row>
    <row r="437" spans="1:28">
      <c r="A437">
        <f>+IF(P437&gt;0,+MAX(A$8:A436)+1,0)</f>
        <v>0</v>
      </c>
      <c r="B437" s="240"/>
      <c r="C437" s="237"/>
      <c r="D437" s="235"/>
      <c r="E437" s="237"/>
      <c r="F437" s="236"/>
      <c r="G437" s="236"/>
      <c r="H437" s="306" t="str">
        <f>IFERROR(+VLOOKUP(G437,'šifarnik Pg-Pa'!O$6:Q$22,2,FALSE),"")</f>
        <v/>
      </c>
      <c r="I437" s="146" t="str">
        <f>IFERROR(+VLOOKUP($G437,'šifarnik Pg-Pa'!$O$6:$Q$22,3,FALSE),"")</f>
        <v/>
      </c>
      <c r="J437" s="236"/>
      <c r="K437" s="305" t="str">
        <f>IFERROR(+VLOOKUP(J437,'šifarnik Pg-Pa'!O$28:P$140,2,FALSE),"")</f>
        <v/>
      </c>
      <c r="L437" s="245"/>
      <c r="M437" s="244"/>
      <c r="N437" s="239"/>
      <c r="O437" s="195"/>
      <c r="P437" s="239"/>
      <c r="Q437" s="239"/>
      <c r="R437" s="76"/>
      <c r="S437" s="76"/>
      <c r="T437" s="76"/>
      <c r="U437" s="76"/>
      <c r="V437" s="197"/>
      <c r="W437" s="197"/>
      <c r="X437" s="197"/>
      <c r="Y437" s="197"/>
      <c r="Z437" s="197"/>
      <c r="AA437" s="197"/>
      <c r="AB437" s="197">
        <f t="shared" si="7"/>
        <v>0</v>
      </c>
    </row>
    <row r="438" spans="1:28">
      <c r="A438">
        <f>+IF(P438&gt;0,+MAX(A$8:A437)+1,0)</f>
        <v>0</v>
      </c>
      <c r="B438" s="240"/>
      <c r="C438" s="237"/>
      <c r="D438" s="235"/>
      <c r="E438" s="237"/>
      <c r="F438" s="236"/>
      <c r="G438" s="236"/>
      <c r="H438" s="306" t="str">
        <f>IFERROR(+VLOOKUP(G438,'šifarnik Pg-Pa'!O$6:Q$22,2,FALSE),"")</f>
        <v/>
      </c>
      <c r="I438" s="146" t="str">
        <f>IFERROR(+VLOOKUP($G438,'šifarnik Pg-Pa'!$O$6:$Q$22,3,FALSE),"")</f>
        <v/>
      </c>
      <c r="J438" s="236"/>
      <c r="K438" s="305" t="str">
        <f>IFERROR(+VLOOKUP(J438,'šifarnik Pg-Pa'!O$28:P$140,2,FALSE),"")</f>
        <v/>
      </c>
      <c r="L438" s="245"/>
      <c r="M438" s="244"/>
      <c r="N438" s="239"/>
      <c r="O438" s="195"/>
      <c r="P438" s="239"/>
      <c r="Q438" s="239"/>
      <c r="R438" s="76"/>
      <c r="S438" s="76"/>
      <c r="T438" s="76"/>
      <c r="U438" s="76"/>
      <c r="V438" s="197"/>
      <c r="W438" s="197"/>
      <c r="X438" s="197"/>
      <c r="Y438" s="197"/>
      <c r="Z438" s="197"/>
      <c r="AA438" s="197"/>
      <c r="AB438" s="197">
        <f t="shared" si="7"/>
        <v>0</v>
      </c>
    </row>
    <row r="439" spans="1:28">
      <c r="A439">
        <f>+IF(P439&gt;0,+MAX(A$8:A438)+1,0)</f>
        <v>0</v>
      </c>
      <c r="B439" s="240"/>
      <c r="C439" s="237"/>
      <c r="D439" s="235"/>
      <c r="E439" s="237"/>
      <c r="F439" s="236"/>
      <c r="G439" s="236"/>
      <c r="H439" s="306" t="str">
        <f>IFERROR(+VLOOKUP(G439,'šifarnik Pg-Pa'!O$6:Q$22,2,FALSE),"")</f>
        <v/>
      </c>
      <c r="I439" s="146" t="str">
        <f>IFERROR(+VLOOKUP($G439,'šifarnik Pg-Pa'!$O$6:$Q$22,3,FALSE),"")</f>
        <v/>
      </c>
      <c r="J439" s="236"/>
      <c r="K439" s="305" t="str">
        <f>IFERROR(+VLOOKUP(J439,'šifarnik Pg-Pa'!O$28:P$140,2,FALSE),"")</f>
        <v/>
      </c>
      <c r="L439" s="245"/>
      <c r="M439" s="244"/>
      <c r="N439" s="239"/>
      <c r="O439" s="195"/>
      <c r="P439" s="239"/>
      <c r="Q439" s="239"/>
      <c r="R439" s="76"/>
      <c r="S439" s="76"/>
      <c r="T439" s="76"/>
      <c r="U439" s="76"/>
      <c r="V439" s="197"/>
      <c r="W439" s="197"/>
      <c r="X439" s="197"/>
      <c r="Y439" s="197"/>
      <c r="Z439" s="197"/>
      <c r="AA439" s="197"/>
      <c r="AB439" s="197">
        <f t="shared" si="7"/>
        <v>0</v>
      </c>
    </row>
    <row r="440" spans="1:28">
      <c r="A440">
        <f>+IF(P440&gt;0,+MAX(A$8:A439)+1,0)</f>
        <v>0</v>
      </c>
      <c r="B440" s="240"/>
      <c r="C440" s="237"/>
      <c r="D440" s="235"/>
      <c r="E440" s="237"/>
      <c r="F440" s="236"/>
      <c r="G440" s="236"/>
      <c r="H440" s="306" t="str">
        <f>IFERROR(+VLOOKUP(G440,'šifarnik Pg-Pa'!O$6:Q$22,2,FALSE),"")</f>
        <v/>
      </c>
      <c r="I440" s="146" t="str">
        <f>IFERROR(+VLOOKUP($G440,'šifarnik Pg-Pa'!$O$6:$Q$22,3,FALSE),"")</f>
        <v/>
      </c>
      <c r="J440" s="236"/>
      <c r="K440" s="305" t="str">
        <f>IFERROR(+VLOOKUP(J440,'šifarnik Pg-Pa'!O$28:P$140,2,FALSE),"")</f>
        <v/>
      </c>
      <c r="L440" s="245"/>
      <c r="M440" s="244"/>
      <c r="N440" s="239"/>
      <c r="O440" s="195"/>
      <c r="P440" s="239"/>
      <c r="Q440" s="239"/>
      <c r="R440" s="76"/>
      <c r="S440" s="76"/>
      <c r="T440" s="76"/>
      <c r="U440" s="76"/>
      <c r="V440" s="197"/>
      <c r="W440" s="197"/>
      <c r="X440" s="197"/>
      <c r="Y440" s="197"/>
      <c r="Z440" s="197"/>
      <c r="AA440" s="197"/>
      <c r="AB440" s="197">
        <f t="shared" si="7"/>
        <v>0</v>
      </c>
    </row>
    <row r="441" spans="1:28">
      <c r="A441">
        <f>+IF(P441&gt;0,+MAX(A$8:A440)+1,0)</f>
        <v>0</v>
      </c>
      <c r="B441" s="240"/>
      <c r="C441" s="237"/>
      <c r="D441" s="242"/>
      <c r="E441" s="237"/>
      <c r="F441" s="236"/>
      <c r="G441" s="236"/>
      <c r="H441" s="306" t="str">
        <f>IFERROR(+VLOOKUP(G441,'šifarnik Pg-Pa'!O$6:Q$22,2,FALSE),"")</f>
        <v/>
      </c>
      <c r="I441" s="146" t="str">
        <f>IFERROR(+VLOOKUP($G441,'šifarnik Pg-Pa'!$O$6:$Q$22,3,FALSE),"")</f>
        <v/>
      </c>
      <c r="J441" s="236"/>
      <c r="K441" s="305" t="str">
        <f>IFERROR(+VLOOKUP(J441,'šifarnik Pg-Pa'!O$28:P$140,2,FALSE),"")</f>
        <v/>
      </c>
      <c r="L441" s="245"/>
      <c r="M441" s="244"/>
      <c r="N441" s="239"/>
      <c r="O441" s="195"/>
      <c r="P441" s="239"/>
      <c r="Q441" s="239"/>
      <c r="R441" s="76"/>
      <c r="S441" s="76"/>
      <c r="T441" s="76"/>
      <c r="U441" s="76"/>
      <c r="V441" s="197"/>
      <c r="W441" s="197"/>
      <c r="X441" s="197"/>
      <c r="Y441" s="197"/>
      <c r="Z441" s="197"/>
      <c r="AA441" s="197"/>
      <c r="AB441" s="197">
        <f t="shared" si="7"/>
        <v>0</v>
      </c>
    </row>
    <row r="442" spans="1:28">
      <c r="A442">
        <f>+IF(P442&gt;0,+MAX(A$8:A441)+1,0)</f>
        <v>0</v>
      </c>
      <c r="B442" s="240"/>
      <c r="C442" s="237"/>
      <c r="D442" s="242"/>
      <c r="E442" s="237"/>
      <c r="F442" s="236"/>
      <c r="G442" s="236"/>
      <c r="H442" s="306" t="str">
        <f>IFERROR(+VLOOKUP(G442,'šifarnik Pg-Pa'!O$6:Q$22,2,FALSE),"")</f>
        <v/>
      </c>
      <c r="I442" s="146" t="str">
        <f>IFERROR(+VLOOKUP($G442,'šifarnik Pg-Pa'!$O$6:$Q$22,3,FALSE),"")</f>
        <v/>
      </c>
      <c r="J442" s="236"/>
      <c r="K442" s="305" t="str">
        <f>IFERROR(+VLOOKUP(J442,'šifarnik Pg-Pa'!O$28:P$140,2,FALSE),"")</f>
        <v/>
      </c>
      <c r="L442" s="245"/>
      <c r="M442" s="244"/>
      <c r="N442" s="239"/>
      <c r="O442" s="195"/>
      <c r="P442" s="239"/>
      <c r="Q442" s="239"/>
      <c r="R442" s="76"/>
      <c r="S442" s="76"/>
      <c r="T442" s="76"/>
      <c r="U442" s="76"/>
      <c r="V442" s="197"/>
      <c r="W442" s="197"/>
      <c r="X442" s="197"/>
      <c r="Y442" s="197"/>
      <c r="Z442" s="197"/>
      <c r="AA442" s="197"/>
      <c r="AB442" s="197">
        <f t="shared" si="7"/>
        <v>0</v>
      </c>
    </row>
    <row r="443" spans="1:28">
      <c r="A443">
        <f>+IF(P443&gt;0,+MAX(A$8:A442)+1,0)</f>
        <v>0</v>
      </c>
      <c r="B443" s="240"/>
      <c r="C443" s="237"/>
      <c r="D443" s="242"/>
      <c r="E443" s="237"/>
      <c r="F443" s="236"/>
      <c r="G443" s="236"/>
      <c r="H443" s="306" t="str">
        <f>IFERROR(+VLOOKUP(G443,'šifarnik Pg-Pa'!O$6:Q$22,2,FALSE),"")</f>
        <v/>
      </c>
      <c r="I443" s="146" t="str">
        <f>IFERROR(+VLOOKUP($G443,'šifarnik Pg-Pa'!$O$6:$Q$22,3,FALSE),"")</f>
        <v/>
      </c>
      <c r="J443" s="236"/>
      <c r="K443" s="305" t="str">
        <f>IFERROR(+VLOOKUP(J443,'šifarnik Pg-Pa'!O$28:P$140,2,FALSE),"")</f>
        <v/>
      </c>
      <c r="L443" s="245"/>
      <c r="M443" s="244"/>
      <c r="N443" s="239"/>
      <c r="O443" s="195"/>
      <c r="P443" s="239"/>
      <c r="Q443" s="239"/>
      <c r="R443" s="76"/>
      <c r="S443" s="76"/>
      <c r="T443" s="76"/>
      <c r="U443" s="76"/>
      <c r="V443" s="197"/>
      <c r="W443" s="197"/>
      <c r="X443" s="197"/>
      <c r="Y443" s="197"/>
      <c r="Z443" s="197"/>
      <c r="AA443" s="197"/>
      <c r="AB443" s="197">
        <f t="shared" si="7"/>
        <v>0</v>
      </c>
    </row>
    <row r="444" spans="1:28">
      <c r="A444">
        <f>+IF(P444&gt;0,+MAX(A$8:A443)+1,0)</f>
        <v>0</v>
      </c>
      <c r="B444" s="240"/>
      <c r="C444" s="237"/>
      <c r="D444" s="242"/>
      <c r="E444" s="237"/>
      <c r="F444" s="236"/>
      <c r="G444" s="236"/>
      <c r="H444" s="306" t="str">
        <f>IFERROR(+VLOOKUP(G444,'šifarnik Pg-Pa'!O$6:Q$22,2,FALSE),"")</f>
        <v/>
      </c>
      <c r="I444" s="146" t="str">
        <f>IFERROR(+VLOOKUP($G444,'šifarnik Pg-Pa'!$O$6:$Q$22,3,FALSE),"")</f>
        <v/>
      </c>
      <c r="J444" s="236"/>
      <c r="K444" s="305" t="str">
        <f>IFERROR(+VLOOKUP(J444,'šifarnik Pg-Pa'!O$28:P$140,2,FALSE),"")</f>
        <v/>
      </c>
      <c r="L444" s="245"/>
      <c r="M444" s="244"/>
      <c r="N444" s="239"/>
      <c r="O444" s="195"/>
      <c r="P444" s="239"/>
      <c r="Q444" s="239"/>
      <c r="R444" s="76"/>
      <c r="S444" s="76"/>
      <c r="T444" s="76"/>
      <c r="U444" s="76"/>
      <c r="V444" s="197"/>
      <c r="W444" s="197"/>
      <c r="X444" s="197"/>
      <c r="Y444" s="197"/>
      <c r="Z444" s="197"/>
      <c r="AA444" s="197"/>
      <c r="AB444" s="197">
        <f t="shared" si="7"/>
        <v>0</v>
      </c>
    </row>
    <row r="445" spans="1:28">
      <c r="A445">
        <f>+IF(P445&gt;0,+MAX(A$8:A444)+1,0)</f>
        <v>0</v>
      </c>
      <c r="B445" s="240"/>
      <c r="C445" s="237"/>
      <c r="D445" s="242"/>
      <c r="E445" s="237"/>
      <c r="F445" s="236"/>
      <c r="G445" s="236"/>
      <c r="H445" s="306" t="str">
        <f>IFERROR(+VLOOKUP(G445,'šifarnik Pg-Pa'!O$6:Q$22,2,FALSE),"")</f>
        <v/>
      </c>
      <c r="I445" s="146" t="str">
        <f>IFERROR(+VLOOKUP($G445,'šifarnik Pg-Pa'!$O$6:$Q$22,3,FALSE),"")</f>
        <v/>
      </c>
      <c r="J445" s="236"/>
      <c r="K445" s="305" t="str">
        <f>IFERROR(+VLOOKUP(J445,'šifarnik Pg-Pa'!O$28:P$140,2,FALSE),"")</f>
        <v/>
      </c>
      <c r="L445" s="245"/>
      <c r="M445" s="244"/>
      <c r="N445" s="239"/>
      <c r="O445" s="195"/>
      <c r="P445" s="239"/>
      <c r="Q445" s="239"/>
      <c r="R445" s="76"/>
      <c r="S445" s="76"/>
      <c r="T445" s="76"/>
      <c r="U445" s="76"/>
      <c r="V445" s="197"/>
      <c r="W445" s="197"/>
      <c r="X445" s="197"/>
      <c r="Y445" s="197"/>
      <c r="Z445" s="197"/>
      <c r="AA445" s="197"/>
      <c r="AB445" s="197">
        <f t="shared" si="7"/>
        <v>0</v>
      </c>
    </row>
    <row r="446" spans="1:28">
      <c r="A446">
        <f>+IF(P446&gt;0,+MAX(A$8:A445)+1,0)</f>
        <v>0</v>
      </c>
      <c r="B446" s="240"/>
      <c r="C446" s="237"/>
      <c r="D446" s="242"/>
      <c r="E446" s="237"/>
      <c r="F446" s="236"/>
      <c r="G446" s="236"/>
      <c r="H446" s="306" t="str">
        <f>IFERROR(+VLOOKUP(G446,'šifarnik Pg-Pa'!O$6:Q$22,2,FALSE),"")</f>
        <v/>
      </c>
      <c r="I446" s="146" t="str">
        <f>IFERROR(+VLOOKUP($G446,'šifarnik Pg-Pa'!$O$6:$Q$22,3,FALSE),"")</f>
        <v/>
      </c>
      <c r="J446" s="236"/>
      <c r="K446" s="305" t="str">
        <f>IFERROR(+VLOOKUP(J446,'šifarnik Pg-Pa'!O$28:P$140,2,FALSE),"")</f>
        <v/>
      </c>
      <c r="L446" s="245"/>
      <c r="M446" s="244"/>
      <c r="N446" s="239"/>
      <c r="O446" s="195"/>
      <c r="P446" s="239"/>
      <c r="Q446" s="239"/>
      <c r="R446" s="76"/>
      <c r="S446" s="76"/>
      <c r="T446" s="76"/>
      <c r="U446" s="76"/>
      <c r="V446" s="197"/>
      <c r="W446" s="197"/>
      <c r="X446" s="197"/>
      <c r="Y446" s="197"/>
      <c r="Z446" s="197"/>
      <c r="AA446" s="197"/>
      <c r="AB446" s="197">
        <f t="shared" si="7"/>
        <v>0</v>
      </c>
    </row>
    <row r="447" spans="1:28">
      <c r="A447">
        <f>+IF(P447&gt;0,+MAX(A$8:A446)+1,0)</f>
        <v>0</v>
      </c>
      <c r="B447" s="240"/>
      <c r="C447" s="237"/>
      <c r="D447" s="242"/>
      <c r="E447" s="237"/>
      <c r="F447" s="236"/>
      <c r="G447" s="236"/>
      <c r="H447" s="306" t="str">
        <f>IFERROR(+VLOOKUP(G447,'šifarnik Pg-Pa'!O$6:Q$22,2,FALSE),"")</f>
        <v/>
      </c>
      <c r="I447" s="146" t="str">
        <f>IFERROR(+VLOOKUP($G447,'šifarnik Pg-Pa'!$O$6:$Q$22,3,FALSE),"")</f>
        <v/>
      </c>
      <c r="J447" s="236"/>
      <c r="K447" s="305" t="str">
        <f>IFERROR(+VLOOKUP(J447,'šifarnik Pg-Pa'!O$28:P$140,2,FALSE),"")</f>
        <v/>
      </c>
      <c r="L447" s="245"/>
      <c r="M447" s="244"/>
      <c r="N447" s="239"/>
      <c r="O447" s="195"/>
      <c r="P447" s="239"/>
      <c r="Q447" s="239"/>
      <c r="R447" s="76"/>
      <c r="S447" s="76"/>
      <c r="T447" s="76"/>
      <c r="U447" s="76"/>
      <c r="V447" s="197"/>
      <c r="W447" s="197"/>
      <c r="X447" s="197"/>
      <c r="Y447" s="197"/>
      <c r="Z447" s="197"/>
      <c r="AA447" s="197"/>
      <c r="AB447" s="197">
        <f t="shared" si="7"/>
        <v>0</v>
      </c>
    </row>
    <row r="448" spans="1:28">
      <c r="A448">
        <f>+IF(P448&gt;0,+MAX(A$8:A447)+1,0)</f>
        <v>0</v>
      </c>
      <c r="B448" s="240"/>
      <c r="C448" s="237"/>
      <c r="D448" s="242"/>
      <c r="E448" s="237"/>
      <c r="F448" s="236"/>
      <c r="G448" s="236"/>
      <c r="H448" s="306" t="str">
        <f>IFERROR(+VLOOKUP(G448,'šifarnik Pg-Pa'!O$6:Q$22,2,FALSE),"")</f>
        <v/>
      </c>
      <c r="I448" s="146" t="str">
        <f>IFERROR(+VLOOKUP($G448,'šifarnik Pg-Pa'!$O$6:$Q$22,3,FALSE),"")</f>
        <v/>
      </c>
      <c r="J448" s="236"/>
      <c r="K448" s="305" t="str">
        <f>IFERROR(+VLOOKUP(J448,'šifarnik Pg-Pa'!O$28:P$140,2,FALSE),"")</f>
        <v/>
      </c>
      <c r="L448" s="245"/>
      <c r="M448" s="244"/>
      <c r="N448" s="239"/>
      <c r="O448" s="195"/>
      <c r="P448" s="239"/>
      <c r="Q448" s="239"/>
      <c r="R448" s="76"/>
      <c r="S448" s="76"/>
      <c r="T448" s="76"/>
      <c r="U448" s="76"/>
      <c r="V448" s="197"/>
      <c r="W448" s="197"/>
      <c r="X448" s="197"/>
      <c r="Y448" s="197"/>
      <c r="Z448" s="197"/>
      <c r="AA448" s="197"/>
      <c r="AB448" s="197">
        <f t="shared" si="7"/>
        <v>0</v>
      </c>
    </row>
    <row r="449" spans="1:28">
      <c r="A449">
        <f>+IF(P449&gt;0,+MAX(A$8:A448)+1,0)</f>
        <v>0</v>
      </c>
      <c r="B449" s="240"/>
      <c r="C449" s="237"/>
      <c r="D449" s="242"/>
      <c r="E449" s="237"/>
      <c r="F449" s="236"/>
      <c r="G449" s="236"/>
      <c r="H449" s="306" t="str">
        <f>IFERROR(+VLOOKUP(G449,'šifarnik Pg-Pa'!O$6:Q$22,2,FALSE),"")</f>
        <v/>
      </c>
      <c r="I449" s="146" t="str">
        <f>IFERROR(+VLOOKUP($G449,'šifarnik Pg-Pa'!$O$6:$Q$22,3,FALSE),"")</f>
        <v/>
      </c>
      <c r="J449" s="236"/>
      <c r="K449" s="305" t="str">
        <f>IFERROR(+VLOOKUP(J449,'šifarnik Pg-Pa'!O$28:P$140,2,FALSE),"")</f>
        <v/>
      </c>
      <c r="L449" s="245"/>
      <c r="M449" s="244"/>
      <c r="N449" s="239"/>
      <c r="O449" s="195"/>
      <c r="P449" s="239"/>
      <c r="Q449" s="239"/>
      <c r="R449" s="76"/>
      <c r="S449" s="76"/>
      <c r="T449" s="76"/>
      <c r="U449" s="76"/>
      <c r="V449" s="197"/>
      <c r="W449" s="197"/>
      <c r="X449" s="197"/>
      <c r="Y449" s="197"/>
      <c r="Z449" s="197"/>
      <c r="AA449" s="197"/>
      <c r="AB449" s="197">
        <f t="shared" si="7"/>
        <v>0</v>
      </c>
    </row>
    <row r="450" spans="1:28">
      <c r="A450">
        <f>+IF(P450&gt;0,+MAX(A$8:A449)+1,0)</f>
        <v>0</v>
      </c>
      <c r="B450" s="240"/>
      <c r="C450" s="237"/>
      <c r="D450" s="242"/>
      <c r="E450" s="237"/>
      <c r="F450" s="236"/>
      <c r="G450" s="236"/>
      <c r="H450" s="306" t="str">
        <f>IFERROR(+VLOOKUP(G450,'šifarnik Pg-Pa'!O$6:Q$22,2,FALSE),"")</f>
        <v/>
      </c>
      <c r="I450" s="146" t="str">
        <f>IFERROR(+VLOOKUP($G450,'šifarnik Pg-Pa'!$O$6:$Q$22,3,FALSE),"")</f>
        <v/>
      </c>
      <c r="J450" s="236"/>
      <c r="K450" s="305" t="str">
        <f>IFERROR(+VLOOKUP(J450,'šifarnik Pg-Pa'!O$28:P$140,2,FALSE),"")</f>
        <v/>
      </c>
      <c r="L450" s="245"/>
      <c r="M450" s="244"/>
      <c r="N450" s="239"/>
      <c r="O450" s="195"/>
      <c r="P450" s="239"/>
      <c r="Q450" s="239"/>
      <c r="R450" s="76"/>
      <c r="S450" s="76"/>
      <c r="T450" s="76"/>
      <c r="U450" s="76"/>
      <c r="V450" s="197"/>
      <c r="W450" s="197"/>
      <c r="X450" s="197"/>
      <c r="Y450" s="197"/>
      <c r="Z450" s="197"/>
      <c r="AA450" s="197"/>
      <c r="AB450" s="197">
        <f t="shared" si="7"/>
        <v>0</v>
      </c>
    </row>
    <row r="451" spans="1:28">
      <c r="A451">
        <f>+IF(P451&gt;0,+MAX(A$8:A450)+1,0)</f>
        <v>0</v>
      </c>
      <c r="B451" s="240"/>
      <c r="C451" s="237"/>
      <c r="D451" s="242"/>
      <c r="E451" s="237"/>
      <c r="F451" s="236"/>
      <c r="G451" s="236"/>
      <c r="H451" s="306" t="str">
        <f>IFERROR(+VLOOKUP(G451,'šifarnik Pg-Pa'!O$6:Q$22,2,FALSE),"")</f>
        <v/>
      </c>
      <c r="I451" s="146" t="str">
        <f>IFERROR(+VLOOKUP($G451,'šifarnik Pg-Pa'!$O$6:$Q$22,3,FALSE),"")</f>
        <v/>
      </c>
      <c r="J451" s="236"/>
      <c r="K451" s="305" t="str">
        <f>IFERROR(+VLOOKUP(J451,'šifarnik Pg-Pa'!O$28:P$140,2,FALSE),"")</f>
        <v/>
      </c>
      <c r="L451" s="245"/>
      <c r="M451" s="244"/>
      <c r="N451" s="239"/>
      <c r="O451" s="195"/>
      <c r="P451" s="239"/>
      <c r="Q451" s="239"/>
      <c r="R451" s="76"/>
      <c r="S451" s="76"/>
      <c r="T451" s="76"/>
      <c r="U451" s="76"/>
      <c r="V451" s="197"/>
      <c r="W451" s="197"/>
      <c r="X451" s="197"/>
      <c r="Y451" s="197"/>
      <c r="Z451" s="197"/>
      <c r="AA451" s="197"/>
      <c r="AB451" s="197">
        <f t="shared" si="7"/>
        <v>0</v>
      </c>
    </row>
    <row r="452" spans="1:28">
      <c r="A452">
        <f>+IF(P452&gt;0,+MAX(A$8:A451)+1,0)</f>
        <v>0</v>
      </c>
      <c r="B452" s="240"/>
      <c r="C452" s="237"/>
      <c r="D452" s="242"/>
      <c r="E452" s="237"/>
      <c r="F452" s="236"/>
      <c r="G452" s="236"/>
      <c r="H452" s="306" t="str">
        <f>IFERROR(+VLOOKUP(G452,'šifarnik Pg-Pa'!O$6:Q$22,2,FALSE),"")</f>
        <v/>
      </c>
      <c r="I452" s="146" t="str">
        <f>IFERROR(+VLOOKUP($G452,'šifarnik Pg-Pa'!$O$6:$Q$22,3,FALSE),"")</f>
        <v/>
      </c>
      <c r="J452" s="236"/>
      <c r="K452" s="305" t="str">
        <f>IFERROR(+VLOOKUP(J452,'šifarnik Pg-Pa'!O$28:P$140,2,FALSE),"")</f>
        <v/>
      </c>
      <c r="L452" s="245"/>
      <c r="M452" s="244"/>
      <c r="N452" s="239"/>
      <c r="O452" s="195"/>
      <c r="P452" s="239"/>
      <c r="Q452" s="239"/>
      <c r="R452" s="76"/>
      <c r="S452" s="76"/>
      <c r="T452" s="76"/>
      <c r="U452" s="76"/>
      <c r="V452" s="197"/>
      <c r="W452" s="197"/>
      <c r="X452" s="197"/>
      <c r="Y452" s="197"/>
      <c r="Z452" s="197"/>
      <c r="AA452" s="197"/>
      <c r="AB452" s="197">
        <f t="shared" si="7"/>
        <v>0</v>
      </c>
    </row>
    <row r="453" spans="1:28">
      <c r="A453">
        <f>+IF(P453&gt;0,+MAX(A$8:A452)+1,0)</f>
        <v>0</v>
      </c>
      <c r="B453" s="240"/>
      <c r="C453" s="237"/>
      <c r="D453" s="242"/>
      <c r="E453" s="237"/>
      <c r="F453" s="236"/>
      <c r="G453" s="236"/>
      <c r="H453" s="306" t="str">
        <f>IFERROR(+VLOOKUP(G453,'šifarnik Pg-Pa'!O$6:Q$22,2,FALSE),"")</f>
        <v/>
      </c>
      <c r="I453" s="146" t="str">
        <f>IFERROR(+VLOOKUP($G453,'šifarnik Pg-Pa'!$O$6:$Q$22,3,FALSE),"")</f>
        <v/>
      </c>
      <c r="J453" s="236"/>
      <c r="K453" s="305" t="str">
        <f>IFERROR(+VLOOKUP(J453,'šifarnik Pg-Pa'!O$28:P$140,2,FALSE),"")</f>
        <v/>
      </c>
      <c r="L453" s="245"/>
      <c r="M453" s="244"/>
      <c r="N453" s="239"/>
      <c r="O453" s="195"/>
      <c r="P453" s="239"/>
      <c r="Q453" s="239"/>
      <c r="R453" s="76"/>
      <c r="S453" s="76"/>
      <c r="T453" s="76"/>
      <c r="U453" s="76"/>
      <c r="V453" s="197"/>
      <c r="W453" s="197"/>
      <c r="X453" s="197"/>
      <c r="Y453" s="197"/>
      <c r="Z453" s="197"/>
      <c r="AA453" s="197"/>
      <c r="AB453" s="197">
        <f t="shared" si="7"/>
        <v>0</v>
      </c>
    </row>
    <row r="454" spans="1:28">
      <c r="A454">
        <f>+IF(P454&gt;0,+MAX(A$8:A453)+1,0)</f>
        <v>0</v>
      </c>
      <c r="B454" s="240"/>
      <c r="C454" s="237"/>
      <c r="D454" s="242"/>
      <c r="E454" s="237"/>
      <c r="F454" s="236"/>
      <c r="G454" s="236"/>
      <c r="H454" s="306" t="str">
        <f>IFERROR(+VLOOKUP(G454,'šifarnik Pg-Pa'!O$6:Q$22,2,FALSE),"")</f>
        <v/>
      </c>
      <c r="I454" s="146" t="str">
        <f>IFERROR(+VLOOKUP($G454,'šifarnik Pg-Pa'!$O$6:$Q$22,3,FALSE),"")</f>
        <v/>
      </c>
      <c r="J454" s="236"/>
      <c r="K454" s="305" t="str">
        <f>IFERROR(+VLOOKUP(J454,'šifarnik Pg-Pa'!O$28:P$140,2,FALSE),"")</f>
        <v/>
      </c>
      <c r="L454" s="245"/>
      <c r="M454" s="244"/>
      <c r="N454" s="239"/>
      <c r="O454" s="195"/>
      <c r="P454" s="239"/>
      <c r="Q454" s="239"/>
      <c r="R454" s="76"/>
      <c r="S454" s="76"/>
      <c r="T454" s="76"/>
      <c r="U454" s="76"/>
      <c r="V454" s="197"/>
      <c r="W454" s="197"/>
      <c r="X454" s="197"/>
      <c r="Y454" s="197"/>
      <c r="Z454" s="197"/>
      <c r="AA454" s="197"/>
      <c r="AB454" s="197">
        <f t="shared" si="7"/>
        <v>0</v>
      </c>
    </row>
    <row r="455" spans="1:28">
      <c r="A455">
        <f>+IF(P455&gt;0,+MAX(A$8:A454)+1,0)</f>
        <v>0</v>
      </c>
      <c r="B455" s="240"/>
      <c r="C455" s="237"/>
      <c r="D455" s="242"/>
      <c r="E455" s="237"/>
      <c r="F455" s="236"/>
      <c r="G455" s="236"/>
      <c r="H455" s="306" t="str">
        <f>IFERROR(+VLOOKUP(G455,'šifarnik Pg-Pa'!O$6:Q$22,2,FALSE),"")</f>
        <v/>
      </c>
      <c r="I455" s="146" t="str">
        <f>IFERROR(+VLOOKUP($G455,'šifarnik Pg-Pa'!$O$6:$Q$22,3,FALSE),"")</f>
        <v/>
      </c>
      <c r="J455" s="236"/>
      <c r="K455" s="305" t="str">
        <f>IFERROR(+VLOOKUP(J455,'šifarnik Pg-Pa'!O$28:P$140,2,FALSE),"")</f>
        <v/>
      </c>
      <c r="L455" s="245"/>
      <c r="M455" s="244"/>
      <c r="N455" s="239"/>
      <c r="O455" s="195"/>
      <c r="P455" s="239"/>
      <c r="Q455" s="239"/>
      <c r="R455" s="76"/>
      <c r="S455" s="76"/>
      <c r="T455" s="76"/>
      <c r="U455" s="76"/>
      <c r="V455" s="197"/>
      <c r="W455" s="197"/>
      <c r="X455" s="197"/>
      <c r="Y455" s="197"/>
      <c r="Z455" s="197"/>
      <c r="AA455" s="197"/>
      <c r="AB455" s="197">
        <f t="shared" si="7"/>
        <v>0</v>
      </c>
    </row>
    <row r="456" spans="1:28">
      <c r="A456">
        <f>+IF(P456&gt;0,+MAX(A$8:A455)+1,0)</f>
        <v>0</v>
      </c>
      <c r="B456" s="240"/>
      <c r="C456" s="237"/>
      <c r="D456" s="242"/>
      <c r="E456" s="237"/>
      <c r="F456" s="236"/>
      <c r="G456" s="236"/>
      <c r="H456" s="306" t="str">
        <f>IFERROR(+VLOOKUP(G456,'šifarnik Pg-Pa'!O$6:Q$22,2,FALSE),"")</f>
        <v/>
      </c>
      <c r="I456" s="146" t="str">
        <f>IFERROR(+VLOOKUP($G456,'šifarnik Pg-Pa'!$O$6:$Q$22,3,FALSE),"")</f>
        <v/>
      </c>
      <c r="J456" s="236"/>
      <c r="K456" s="305" t="str">
        <f>IFERROR(+VLOOKUP(J456,'šifarnik Pg-Pa'!O$28:P$140,2,FALSE),"")</f>
        <v/>
      </c>
      <c r="L456" s="245"/>
      <c r="M456" s="244"/>
      <c r="N456" s="239"/>
      <c r="O456" s="195"/>
      <c r="P456" s="239"/>
      <c r="Q456" s="239"/>
      <c r="R456" s="76"/>
      <c r="S456" s="76"/>
      <c r="T456" s="76"/>
      <c r="U456" s="76"/>
      <c r="V456" s="197"/>
      <c r="W456" s="197"/>
      <c r="X456" s="197"/>
      <c r="Y456" s="197"/>
      <c r="Z456" s="197"/>
      <c r="AA456" s="197"/>
      <c r="AB456" s="197">
        <f t="shared" si="7"/>
        <v>0</v>
      </c>
    </row>
    <row r="457" spans="1:28">
      <c r="A457">
        <f>+IF(P457&gt;0,+MAX(A$8:A456)+1,0)</f>
        <v>0</v>
      </c>
      <c r="B457" s="240"/>
      <c r="C457" s="237"/>
      <c r="D457" s="242"/>
      <c r="E457" s="237"/>
      <c r="F457" s="236"/>
      <c r="G457" s="236"/>
      <c r="H457" s="306" t="str">
        <f>IFERROR(+VLOOKUP(G457,'šifarnik Pg-Pa'!O$6:Q$22,2,FALSE),"")</f>
        <v/>
      </c>
      <c r="I457" s="146" t="str">
        <f>IFERROR(+VLOOKUP($G457,'šifarnik Pg-Pa'!$O$6:$Q$22,3,FALSE),"")</f>
        <v/>
      </c>
      <c r="J457" s="236"/>
      <c r="K457" s="305" t="str">
        <f>IFERROR(+VLOOKUP(J457,'šifarnik Pg-Pa'!O$28:P$140,2,FALSE),"")</f>
        <v/>
      </c>
      <c r="L457" s="245"/>
      <c r="M457" s="244"/>
      <c r="N457" s="239"/>
      <c r="O457" s="195"/>
      <c r="P457" s="239"/>
      <c r="Q457" s="239"/>
      <c r="R457" s="76"/>
      <c r="S457" s="76"/>
      <c r="T457" s="76"/>
      <c r="U457" s="76"/>
      <c r="V457" s="197"/>
      <c r="W457" s="197"/>
      <c r="X457" s="197"/>
      <c r="Y457" s="197"/>
      <c r="Z457" s="197"/>
      <c r="AA457" s="197"/>
      <c r="AB457" s="197">
        <f t="shared" ref="AB457:AB520" si="8">+LEN(O457)</f>
        <v>0</v>
      </c>
    </row>
    <row r="458" spans="1:28">
      <c r="A458">
        <f>+IF(P458&gt;0,+MAX(A$8:A457)+1,0)</f>
        <v>0</v>
      </c>
      <c r="B458" s="240"/>
      <c r="C458" s="237"/>
      <c r="D458" s="242"/>
      <c r="E458" s="237"/>
      <c r="F458" s="236"/>
      <c r="G458" s="236"/>
      <c r="H458" s="306" t="str">
        <f>IFERROR(+VLOOKUP(G458,'šifarnik Pg-Pa'!O$6:Q$22,2,FALSE),"")</f>
        <v/>
      </c>
      <c r="I458" s="146" t="str">
        <f>IFERROR(+VLOOKUP($G458,'šifarnik Pg-Pa'!$O$6:$Q$22,3,FALSE),"")</f>
        <v/>
      </c>
      <c r="J458" s="236"/>
      <c r="K458" s="305" t="str">
        <f>IFERROR(+VLOOKUP(J458,'šifarnik Pg-Pa'!O$28:P$140,2,FALSE),"")</f>
        <v/>
      </c>
      <c r="L458" s="245"/>
      <c r="M458" s="244"/>
      <c r="N458" s="239"/>
      <c r="O458" s="195"/>
      <c r="P458" s="239"/>
      <c r="Q458" s="239"/>
      <c r="R458" s="76"/>
      <c r="S458" s="76"/>
      <c r="T458" s="76"/>
      <c r="U458" s="76"/>
      <c r="V458" s="197"/>
      <c r="W458" s="197"/>
      <c r="X458" s="197"/>
      <c r="Y458" s="197"/>
      <c r="Z458" s="197"/>
      <c r="AA458" s="197"/>
      <c r="AB458" s="197">
        <f t="shared" si="8"/>
        <v>0</v>
      </c>
    </row>
    <row r="459" spans="1:28">
      <c r="A459">
        <f>+IF(P459&gt;0,+MAX(A$8:A458)+1,0)</f>
        <v>0</v>
      </c>
      <c r="B459" s="240"/>
      <c r="C459" s="237"/>
      <c r="D459" s="242"/>
      <c r="E459" s="237"/>
      <c r="F459" s="236"/>
      <c r="G459" s="236"/>
      <c r="H459" s="306" t="str">
        <f>IFERROR(+VLOOKUP(G459,'šifarnik Pg-Pa'!O$6:Q$22,2,FALSE),"")</f>
        <v/>
      </c>
      <c r="I459" s="146" t="str">
        <f>IFERROR(+VLOOKUP($G459,'šifarnik Pg-Pa'!$O$6:$Q$22,3,FALSE),"")</f>
        <v/>
      </c>
      <c r="J459" s="236"/>
      <c r="K459" s="305" t="str">
        <f>IFERROR(+VLOOKUP(J459,'šifarnik Pg-Pa'!O$28:P$140,2,FALSE),"")</f>
        <v/>
      </c>
      <c r="L459" s="245"/>
      <c r="M459" s="244"/>
      <c r="N459" s="239"/>
      <c r="O459" s="195"/>
      <c r="P459" s="239"/>
      <c r="Q459" s="239"/>
      <c r="R459" s="76"/>
      <c r="S459" s="76"/>
      <c r="T459" s="76"/>
      <c r="U459" s="76"/>
      <c r="V459" s="197"/>
      <c r="W459" s="197"/>
      <c r="X459" s="197"/>
      <c r="Y459" s="197"/>
      <c r="Z459" s="197"/>
      <c r="AA459" s="197"/>
      <c r="AB459" s="197">
        <f t="shared" si="8"/>
        <v>0</v>
      </c>
    </row>
    <row r="460" spans="1:28">
      <c r="A460">
        <f>+IF(P460&gt;0,+MAX(A$8:A459)+1,0)</f>
        <v>0</v>
      </c>
      <c r="B460" s="240"/>
      <c r="C460" s="237"/>
      <c r="D460" s="242"/>
      <c r="E460" s="237"/>
      <c r="F460" s="236"/>
      <c r="G460" s="236"/>
      <c r="H460" s="306" t="str">
        <f>IFERROR(+VLOOKUP(G460,'šifarnik Pg-Pa'!O$6:Q$22,2,FALSE),"")</f>
        <v/>
      </c>
      <c r="I460" s="146" t="str">
        <f>IFERROR(+VLOOKUP($G460,'šifarnik Pg-Pa'!$O$6:$Q$22,3,FALSE),"")</f>
        <v/>
      </c>
      <c r="J460" s="236"/>
      <c r="K460" s="305" t="str">
        <f>IFERROR(+VLOOKUP(J460,'šifarnik Pg-Pa'!O$28:P$140,2,FALSE),"")</f>
        <v/>
      </c>
      <c r="L460" s="245"/>
      <c r="M460" s="244"/>
      <c r="N460" s="239"/>
      <c r="O460" s="195"/>
      <c r="P460" s="239"/>
      <c r="Q460" s="239"/>
      <c r="R460" s="76"/>
      <c r="S460" s="76"/>
      <c r="T460" s="76"/>
      <c r="U460" s="76"/>
      <c r="V460" s="197"/>
      <c r="W460" s="197"/>
      <c r="X460" s="197"/>
      <c r="Y460" s="197"/>
      <c r="Z460" s="197"/>
      <c r="AA460" s="197"/>
      <c r="AB460" s="197">
        <f t="shared" si="8"/>
        <v>0</v>
      </c>
    </row>
    <row r="461" spans="1:28">
      <c r="A461">
        <f>+IF(P461&gt;0,+MAX(A$8:A460)+1,0)</f>
        <v>0</v>
      </c>
      <c r="B461" s="240"/>
      <c r="C461" s="237"/>
      <c r="D461" s="242"/>
      <c r="E461" s="237"/>
      <c r="F461" s="236"/>
      <c r="G461" s="236"/>
      <c r="H461" s="306" t="str">
        <f>IFERROR(+VLOOKUP(G461,'šifarnik Pg-Pa'!O$6:Q$22,2,FALSE),"")</f>
        <v/>
      </c>
      <c r="I461" s="146" t="str">
        <f>IFERROR(+VLOOKUP($G461,'šifarnik Pg-Pa'!$O$6:$Q$22,3,FALSE),"")</f>
        <v/>
      </c>
      <c r="J461" s="236"/>
      <c r="K461" s="305" t="str">
        <f>IFERROR(+VLOOKUP(J461,'šifarnik Pg-Pa'!O$28:P$140,2,FALSE),"")</f>
        <v/>
      </c>
      <c r="L461" s="245"/>
      <c r="M461" s="244"/>
      <c r="N461" s="239"/>
      <c r="O461" s="195"/>
      <c r="P461" s="239"/>
      <c r="Q461" s="239"/>
      <c r="R461" s="76"/>
      <c r="S461" s="76"/>
      <c r="T461" s="76"/>
      <c r="U461" s="76"/>
      <c r="V461" s="197"/>
      <c r="W461" s="197"/>
      <c r="X461" s="197"/>
      <c r="Y461" s="197"/>
      <c r="Z461" s="197"/>
      <c r="AA461" s="197"/>
      <c r="AB461" s="197">
        <f t="shared" si="8"/>
        <v>0</v>
      </c>
    </row>
    <row r="462" spans="1:28">
      <c r="A462">
        <f>+IF(P462&gt;0,+MAX(A$8:A461)+1,0)</f>
        <v>0</v>
      </c>
      <c r="B462" s="240"/>
      <c r="C462" s="237"/>
      <c r="D462" s="242"/>
      <c r="E462" s="237"/>
      <c r="F462" s="236"/>
      <c r="G462" s="236"/>
      <c r="H462" s="306" t="str">
        <f>IFERROR(+VLOOKUP(G462,'šifarnik Pg-Pa'!O$6:Q$22,2,FALSE),"")</f>
        <v/>
      </c>
      <c r="I462" s="146" t="str">
        <f>IFERROR(+VLOOKUP($G462,'šifarnik Pg-Pa'!$O$6:$Q$22,3,FALSE),"")</f>
        <v/>
      </c>
      <c r="J462" s="236"/>
      <c r="K462" s="305" t="str">
        <f>IFERROR(+VLOOKUP(J462,'šifarnik Pg-Pa'!O$28:P$140,2,FALSE),"")</f>
        <v/>
      </c>
      <c r="L462" s="245"/>
      <c r="M462" s="244"/>
      <c r="N462" s="239"/>
      <c r="O462" s="195"/>
      <c r="P462" s="239"/>
      <c r="Q462" s="239"/>
      <c r="R462" s="76"/>
      <c r="S462" s="76"/>
      <c r="T462" s="76"/>
      <c r="U462" s="76"/>
      <c r="V462" s="197"/>
      <c r="W462" s="197"/>
      <c r="X462" s="197"/>
      <c r="Y462" s="197"/>
      <c r="Z462" s="197"/>
      <c r="AA462" s="197"/>
      <c r="AB462" s="197">
        <f t="shared" si="8"/>
        <v>0</v>
      </c>
    </row>
    <row r="463" spans="1:28">
      <c r="A463">
        <f>+IF(P463&gt;0,+MAX(A$8:A462)+1,0)</f>
        <v>0</v>
      </c>
      <c r="B463" s="240"/>
      <c r="C463" s="237"/>
      <c r="D463" s="242"/>
      <c r="E463" s="237"/>
      <c r="F463" s="236"/>
      <c r="G463" s="236"/>
      <c r="H463" s="306" t="str">
        <f>IFERROR(+VLOOKUP(G463,'šifarnik Pg-Pa'!O$6:Q$22,2,FALSE),"")</f>
        <v/>
      </c>
      <c r="I463" s="146" t="str">
        <f>IFERROR(+VLOOKUP($G463,'šifarnik Pg-Pa'!$O$6:$Q$22,3,FALSE),"")</f>
        <v/>
      </c>
      <c r="J463" s="236"/>
      <c r="K463" s="305" t="str">
        <f>IFERROR(+VLOOKUP(J463,'šifarnik Pg-Pa'!O$28:P$140,2,FALSE),"")</f>
        <v/>
      </c>
      <c r="L463" s="245"/>
      <c r="M463" s="244"/>
      <c r="N463" s="239"/>
      <c r="O463" s="195"/>
      <c r="P463" s="239"/>
      <c r="Q463" s="239"/>
      <c r="R463" s="76"/>
      <c r="S463" s="76"/>
      <c r="T463" s="76"/>
      <c r="U463" s="76"/>
      <c r="V463" s="197"/>
      <c r="W463" s="197"/>
      <c r="X463" s="197"/>
      <c r="Y463" s="197"/>
      <c r="Z463" s="197"/>
      <c r="AA463" s="197"/>
      <c r="AB463" s="197">
        <f t="shared" si="8"/>
        <v>0</v>
      </c>
    </row>
    <row r="464" spans="1:28">
      <c r="A464">
        <f>+IF(P464&gt;0,+MAX(A$8:A463)+1,0)</f>
        <v>0</v>
      </c>
      <c r="B464" s="240"/>
      <c r="C464" s="237"/>
      <c r="D464" s="242"/>
      <c r="E464" s="237"/>
      <c r="F464" s="236"/>
      <c r="G464" s="236"/>
      <c r="H464" s="306" t="str">
        <f>IFERROR(+VLOOKUP(G464,'šifarnik Pg-Pa'!O$6:Q$22,2,FALSE),"")</f>
        <v/>
      </c>
      <c r="I464" s="146" t="str">
        <f>IFERROR(+VLOOKUP($G464,'šifarnik Pg-Pa'!$O$6:$Q$22,3,FALSE),"")</f>
        <v/>
      </c>
      <c r="J464" s="236"/>
      <c r="K464" s="305" t="str">
        <f>IFERROR(+VLOOKUP(J464,'šifarnik Pg-Pa'!O$28:P$140,2,FALSE),"")</f>
        <v/>
      </c>
      <c r="L464" s="245"/>
      <c r="M464" s="244"/>
      <c r="N464" s="239"/>
      <c r="O464" s="195"/>
      <c r="P464" s="239"/>
      <c r="Q464" s="239"/>
      <c r="R464" s="76"/>
      <c r="S464" s="76"/>
      <c r="T464" s="76"/>
      <c r="U464" s="76"/>
      <c r="V464" s="197"/>
      <c r="W464" s="197"/>
      <c r="X464" s="197"/>
      <c r="Y464" s="197"/>
      <c r="Z464" s="197"/>
      <c r="AA464" s="197"/>
      <c r="AB464" s="197">
        <f t="shared" si="8"/>
        <v>0</v>
      </c>
    </row>
    <row r="465" spans="1:28">
      <c r="A465">
        <f>+IF(P465&gt;0,+MAX(A$8:A464)+1,0)</f>
        <v>0</v>
      </c>
      <c r="B465" s="240"/>
      <c r="C465" s="237"/>
      <c r="D465" s="242"/>
      <c r="E465" s="237"/>
      <c r="F465" s="236"/>
      <c r="G465" s="236"/>
      <c r="H465" s="306" t="str">
        <f>IFERROR(+VLOOKUP(G465,'šifarnik Pg-Pa'!O$6:Q$22,2,FALSE),"")</f>
        <v/>
      </c>
      <c r="I465" s="146" t="str">
        <f>IFERROR(+VLOOKUP($G465,'šifarnik Pg-Pa'!$O$6:$Q$22,3,FALSE),"")</f>
        <v/>
      </c>
      <c r="J465" s="236"/>
      <c r="K465" s="305" t="str">
        <f>IFERROR(+VLOOKUP(J465,'šifarnik Pg-Pa'!O$28:P$140,2,FALSE),"")</f>
        <v/>
      </c>
      <c r="L465" s="245"/>
      <c r="M465" s="244"/>
      <c r="N465" s="239"/>
      <c r="O465" s="195"/>
      <c r="P465" s="239"/>
      <c r="Q465" s="239"/>
      <c r="R465" s="76"/>
      <c r="S465" s="76"/>
      <c r="T465" s="76"/>
      <c r="U465" s="76"/>
      <c r="V465" s="197"/>
      <c r="W465" s="197"/>
      <c r="X465" s="197"/>
      <c r="Y465" s="197"/>
      <c r="Z465" s="197"/>
      <c r="AA465" s="197"/>
      <c r="AB465" s="197">
        <f t="shared" si="8"/>
        <v>0</v>
      </c>
    </row>
    <row r="466" spans="1:28">
      <c r="A466">
        <f>+IF(P466&gt;0,+MAX(A$8:A465)+1,0)</f>
        <v>0</v>
      </c>
      <c r="B466" s="240"/>
      <c r="C466" s="237"/>
      <c r="D466" s="242"/>
      <c r="E466" s="237"/>
      <c r="F466" s="236"/>
      <c r="G466" s="236"/>
      <c r="H466" s="306" t="str">
        <f>IFERROR(+VLOOKUP(G466,'šifarnik Pg-Pa'!O$6:Q$22,2,FALSE),"")</f>
        <v/>
      </c>
      <c r="I466" s="146" t="str">
        <f>IFERROR(+VLOOKUP($G466,'šifarnik Pg-Pa'!$O$6:$Q$22,3,FALSE),"")</f>
        <v/>
      </c>
      <c r="J466" s="236"/>
      <c r="K466" s="305" t="str">
        <f>IFERROR(+VLOOKUP(J466,'šifarnik Pg-Pa'!O$28:P$140,2,FALSE),"")</f>
        <v/>
      </c>
      <c r="L466" s="245"/>
      <c r="M466" s="244"/>
      <c r="N466" s="239"/>
      <c r="O466" s="195"/>
      <c r="P466" s="239"/>
      <c r="Q466" s="239"/>
      <c r="R466" s="76"/>
      <c r="S466" s="76"/>
      <c r="T466" s="76"/>
      <c r="U466" s="76"/>
      <c r="V466" s="197"/>
      <c r="W466" s="197"/>
      <c r="X466" s="197"/>
      <c r="Y466" s="197"/>
      <c r="Z466" s="197"/>
      <c r="AA466" s="197"/>
      <c r="AB466" s="197">
        <f t="shared" si="8"/>
        <v>0</v>
      </c>
    </row>
    <row r="467" spans="1:28">
      <c r="A467">
        <f>+IF(P467&gt;0,+MAX(A$8:A466)+1,0)</f>
        <v>0</v>
      </c>
      <c r="B467" s="240"/>
      <c r="C467" s="237"/>
      <c r="D467" s="242"/>
      <c r="E467" s="237"/>
      <c r="F467" s="236"/>
      <c r="G467" s="236"/>
      <c r="H467" s="306" t="str">
        <f>IFERROR(+VLOOKUP(G467,'šifarnik Pg-Pa'!O$6:Q$22,2,FALSE),"")</f>
        <v/>
      </c>
      <c r="I467" s="146" t="str">
        <f>IFERROR(+VLOOKUP($G467,'šifarnik Pg-Pa'!$O$6:$Q$22,3,FALSE),"")</f>
        <v/>
      </c>
      <c r="J467" s="236"/>
      <c r="K467" s="305" t="str">
        <f>IFERROR(+VLOOKUP(J467,'šifarnik Pg-Pa'!O$28:P$140,2,FALSE),"")</f>
        <v/>
      </c>
      <c r="L467" s="245"/>
      <c r="M467" s="244"/>
      <c r="N467" s="239"/>
      <c r="O467" s="195"/>
      <c r="P467" s="239"/>
      <c r="Q467" s="239"/>
      <c r="R467" s="76"/>
      <c r="S467" s="76"/>
      <c r="T467" s="76"/>
      <c r="U467" s="76"/>
      <c r="V467" s="197"/>
      <c r="W467" s="197"/>
      <c r="X467" s="197"/>
      <c r="Y467" s="197"/>
      <c r="Z467" s="197"/>
      <c r="AA467" s="197"/>
      <c r="AB467" s="197">
        <f t="shared" si="8"/>
        <v>0</v>
      </c>
    </row>
    <row r="468" spans="1:28">
      <c r="A468">
        <f>+IF(P468&gt;0,+MAX(A$8:A467)+1,0)</f>
        <v>0</v>
      </c>
      <c r="B468" s="240"/>
      <c r="C468" s="237"/>
      <c r="D468" s="242"/>
      <c r="E468" s="237"/>
      <c r="F468" s="236"/>
      <c r="G468" s="236"/>
      <c r="H468" s="306" t="str">
        <f>IFERROR(+VLOOKUP(G468,'šifarnik Pg-Pa'!O$6:Q$22,2,FALSE),"")</f>
        <v/>
      </c>
      <c r="I468" s="146" t="str">
        <f>IFERROR(+VLOOKUP($G468,'šifarnik Pg-Pa'!$O$6:$Q$22,3,FALSE),"")</f>
        <v/>
      </c>
      <c r="J468" s="236"/>
      <c r="K468" s="305" t="str">
        <f>IFERROR(+VLOOKUP(J468,'šifarnik Pg-Pa'!O$28:P$140,2,FALSE),"")</f>
        <v/>
      </c>
      <c r="L468" s="245"/>
      <c r="M468" s="244"/>
      <c r="N468" s="239"/>
      <c r="O468" s="195"/>
      <c r="P468" s="239"/>
      <c r="Q468" s="239"/>
      <c r="R468" s="76"/>
      <c r="S468" s="76"/>
      <c r="T468" s="76"/>
      <c r="U468" s="76"/>
      <c r="V468" s="197"/>
      <c r="W468" s="197"/>
      <c r="X468" s="197"/>
      <c r="Y468" s="197"/>
      <c r="Z468" s="197"/>
      <c r="AA468" s="197"/>
      <c r="AB468" s="197">
        <f t="shared" si="8"/>
        <v>0</v>
      </c>
    </row>
    <row r="469" spans="1:28">
      <c r="A469">
        <f>+IF(P469&gt;0,+MAX(A$8:A468)+1,0)</f>
        <v>0</v>
      </c>
      <c r="B469" s="240"/>
      <c r="C469" s="237"/>
      <c r="D469" s="242"/>
      <c r="E469" s="237"/>
      <c r="F469" s="236"/>
      <c r="G469" s="236"/>
      <c r="H469" s="306" t="str">
        <f>IFERROR(+VLOOKUP(G469,'šifarnik Pg-Pa'!O$6:Q$22,2,FALSE),"")</f>
        <v/>
      </c>
      <c r="I469" s="146" t="str">
        <f>IFERROR(+VLOOKUP($G469,'šifarnik Pg-Pa'!$O$6:$Q$22,3,FALSE),"")</f>
        <v/>
      </c>
      <c r="J469" s="236"/>
      <c r="K469" s="305" t="str">
        <f>IFERROR(+VLOOKUP(J469,'šifarnik Pg-Pa'!O$28:P$140,2,FALSE),"")</f>
        <v/>
      </c>
      <c r="L469" s="245"/>
      <c r="M469" s="244"/>
      <c r="N469" s="239"/>
      <c r="O469" s="195"/>
      <c r="P469" s="239"/>
      <c r="Q469" s="239"/>
      <c r="R469" s="76"/>
      <c r="S469" s="76"/>
      <c r="T469" s="76"/>
      <c r="U469" s="76"/>
      <c r="V469" s="197"/>
      <c r="W469" s="197"/>
      <c r="X469" s="197"/>
      <c r="Y469" s="197"/>
      <c r="Z469" s="197"/>
      <c r="AA469" s="197"/>
      <c r="AB469" s="197">
        <f t="shared" si="8"/>
        <v>0</v>
      </c>
    </row>
    <row r="470" spans="1:28">
      <c r="A470">
        <f>+IF(P470&gt;0,+MAX(A$8:A469)+1,0)</f>
        <v>0</v>
      </c>
      <c r="B470" s="240"/>
      <c r="C470" s="237"/>
      <c r="D470" s="242"/>
      <c r="E470" s="237"/>
      <c r="F470" s="236"/>
      <c r="G470" s="236"/>
      <c r="H470" s="306" t="str">
        <f>IFERROR(+VLOOKUP(G470,'šifarnik Pg-Pa'!O$6:Q$22,2,FALSE),"")</f>
        <v/>
      </c>
      <c r="I470" s="146" t="str">
        <f>IFERROR(+VLOOKUP($G470,'šifarnik Pg-Pa'!$O$6:$Q$22,3,FALSE),"")</f>
        <v/>
      </c>
      <c r="J470" s="236"/>
      <c r="K470" s="305" t="str">
        <f>IFERROR(+VLOOKUP(J470,'šifarnik Pg-Pa'!O$28:P$140,2,FALSE),"")</f>
        <v/>
      </c>
      <c r="L470" s="245"/>
      <c r="M470" s="244"/>
      <c r="N470" s="239"/>
      <c r="O470" s="195"/>
      <c r="P470" s="239"/>
      <c r="Q470" s="239"/>
      <c r="R470" s="76"/>
      <c r="S470" s="76"/>
      <c r="T470" s="76"/>
      <c r="U470" s="76"/>
      <c r="V470" s="197"/>
      <c r="W470" s="197"/>
      <c r="X470" s="197"/>
      <c r="Y470" s="197"/>
      <c r="Z470" s="197"/>
      <c r="AA470" s="197"/>
      <c r="AB470" s="197">
        <f t="shared" si="8"/>
        <v>0</v>
      </c>
    </row>
    <row r="471" spans="1:28">
      <c r="A471">
        <f>+IF(P471&gt;0,+MAX(A$8:A470)+1,0)</f>
        <v>0</v>
      </c>
      <c r="B471" s="240"/>
      <c r="C471" s="237"/>
      <c r="D471" s="242"/>
      <c r="E471" s="237"/>
      <c r="F471" s="236"/>
      <c r="G471" s="236"/>
      <c r="H471" s="306" t="str">
        <f>IFERROR(+VLOOKUP(G471,'šifarnik Pg-Pa'!O$6:Q$22,2,FALSE),"")</f>
        <v/>
      </c>
      <c r="I471" s="146" t="str">
        <f>IFERROR(+VLOOKUP($G471,'šifarnik Pg-Pa'!$O$6:$Q$22,3,FALSE),"")</f>
        <v/>
      </c>
      <c r="J471" s="236"/>
      <c r="K471" s="305" t="str">
        <f>IFERROR(+VLOOKUP(J471,'šifarnik Pg-Pa'!O$28:P$140,2,FALSE),"")</f>
        <v/>
      </c>
      <c r="L471" s="245"/>
      <c r="M471" s="244"/>
      <c r="N471" s="239"/>
      <c r="O471" s="195"/>
      <c r="P471" s="239"/>
      <c r="Q471" s="239"/>
      <c r="R471" s="76"/>
      <c r="S471" s="76"/>
      <c r="T471" s="76"/>
      <c r="U471" s="76"/>
      <c r="V471" s="197"/>
      <c r="W471" s="197"/>
      <c r="X471" s="197"/>
      <c r="Y471" s="197"/>
      <c r="Z471" s="197"/>
      <c r="AA471" s="197"/>
      <c r="AB471" s="197">
        <f t="shared" si="8"/>
        <v>0</v>
      </c>
    </row>
    <row r="472" spans="1:28">
      <c r="A472">
        <f>+IF(P472&gt;0,+MAX(A$8:A471)+1,0)</f>
        <v>0</v>
      </c>
      <c r="B472" s="240"/>
      <c r="C472" s="237"/>
      <c r="D472" s="242"/>
      <c r="E472" s="237"/>
      <c r="F472" s="236"/>
      <c r="G472" s="236"/>
      <c r="H472" s="306" t="str">
        <f>IFERROR(+VLOOKUP(G472,'šifarnik Pg-Pa'!O$6:Q$22,2,FALSE),"")</f>
        <v/>
      </c>
      <c r="I472" s="146" t="str">
        <f>IFERROR(+VLOOKUP($G472,'šifarnik Pg-Pa'!$O$6:$Q$22,3,FALSE),"")</f>
        <v/>
      </c>
      <c r="J472" s="236"/>
      <c r="K472" s="305" t="str">
        <f>IFERROR(+VLOOKUP(J472,'šifarnik Pg-Pa'!O$28:P$140,2,FALSE),"")</f>
        <v/>
      </c>
      <c r="L472" s="245"/>
      <c r="M472" s="244"/>
      <c r="N472" s="239"/>
      <c r="O472" s="195"/>
      <c r="P472" s="239"/>
      <c r="Q472" s="239"/>
      <c r="R472" s="76"/>
      <c r="S472" s="76"/>
      <c r="T472" s="76"/>
      <c r="U472" s="76"/>
      <c r="V472" s="197"/>
      <c r="W472" s="197"/>
      <c r="X472" s="197"/>
      <c r="Y472" s="197"/>
      <c r="Z472" s="197"/>
      <c r="AA472" s="197"/>
      <c r="AB472" s="197">
        <f t="shared" si="8"/>
        <v>0</v>
      </c>
    </row>
    <row r="473" spans="1:28">
      <c r="A473">
        <f>+IF(P473&gt;0,+MAX(A$8:A472)+1,0)</f>
        <v>0</v>
      </c>
      <c r="B473" s="240"/>
      <c r="C473" s="237"/>
      <c r="D473" s="242"/>
      <c r="E473" s="237"/>
      <c r="F473" s="236"/>
      <c r="G473" s="236"/>
      <c r="H473" s="306" t="str">
        <f>IFERROR(+VLOOKUP(G473,'šifarnik Pg-Pa'!O$6:Q$22,2,FALSE),"")</f>
        <v/>
      </c>
      <c r="I473" s="146" t="str">
        <f>IFERROR(+VLOOKUP($G473,'šifarnik Pg-Pa'!$O$6:$Q$22,3,FALSE),"")</f>
        <v/>
      </c>
      <c r="J473" s="236"/>
      <c r="K473" s="305" t="str">
        <f>IFERROR(+VLOOKUP(J473,'šifarnik Pg-Pa'!O$28:P$140,2,FALSE),"")</f>
        <v/>
      </c>
      <c r="L473" s="245"/>
      <c r="M473" s="244"/>
      <c r="N473" s="239"/>
      <c r="O473" s="195"/>
      <c r="P473" s="239"/>
      <c r="Q473" s="239"/>
      <c r="R473" s="76"/>
      <c r="S473" s="76"/>
      <c r="T473" s="76"/>
      <c r="U473" s="76"/>
      <c r="V473" s="197"/>
      <c r="W473" s="197"/>
      <c r="X473" s="197"/>
      <c r="Y473" s="197"/>
      <c r="Z473" s="197"/>
      <c r="AA473" s="197"/>
      <c r="AB473" s="197">
        <f t="shared" si="8"/>
        <v>0</v>
      </c>
    </row>
    <row r="474" spans="1:28">
      <c r="A474">
        <f>+IF(P474&gt;0,+MAX(A$8:A473)+1,0)</f>
        <v>0</v>
      </c>
      <c r="B474" s="240"/>
      <c r="C474" s="237"/>
      <c r="D474" s="242"/>
      <c r="E474" s="237"/>
      <c r="F474" s="236"/>
      <c r="G474" s="236"/>
      <c r="H474" s="306" t="str">
        <f>IFERROR(+VLOOKUP(G474,'šifarnik Pg-Pa'!O$6:Q$22,2,FALSE),"")</f>
        <v/>
      </c>
      <c r="I474" s="146" t="str">
        <f>IFERROR(+VLOOKUP($G474,'šifarnik Pg-Pa'!$O$6:$Q$22,3,FALSE),"")</f>
        <v/>
      </c>
      <c r="J474" s="236"/>
      <c r="K474" s="305" t="str">
        <f>IFERROR(+VLOOKUP(J474,'šifarnik Pg-Pa'!O$28:P$140,2,FALSE),"")</f>
        <v/>
      </c>
      <c r="L474" s="245"/>
      <c r="M474" s="244"/>
      <c r="N474" s="239"/>
      <c r="O474" s="195"/>
      <c r="P474" s="239"/>
      <c r="Q474" s="239"/>
      <c r="R474" s="76"/>
      <c r="S474" s="76"/>
      <c r="T474" s="76"/>
      <c r="U474" s="76"/>
      <c r="V474" s="197"/>
      <c r="W474" s="197"/>
      <c r="X474" s="197"/>
      <c r="Y474" s="197"/>
      <c r="Z474" s="197"/>
      <c r="AA474" s="197"/>
      <c r="AB474" s="197">
        <f t="shared" si="8"/>
        <v>0</v>
      </c>
    </row>
    <row r="475" spans="1:28">
      <c r="A475">
        <f>+IF(P475&gt;0,+MAX(A$8:A474)+1,0)</f>
        <v>0</v>
      </c>
      <c r="B475" s="240"/>
      <c r="C475" s="237"/>
      <c r="D475" s="242"/>
      <c r="E475" s="237"/>
      <c r="F475" s="236"/>
      <c r="G475" s="236"/>
      <c r="H475" s="306" t="str">
        <f>IFERROR(+VLOOKUP(G475,'šifarnik Pg-Pa'!O$6:Q$22,2,FALSE),"")</f>
        <v/>
      </c>
      <c r="I475" s="146" t="str">
        <f>IFERROR(+VLOOKUP($G475,'šifarnik Pg-Pa'!$O$6:$Q$22,3,FALSE),"")</f>
        <v/>
      </c>
      <c r="J475" s="236"/>
      <c r="K475" s="305" t="str">
        <f>IFERROR(+VLOOKUP(J475,'šifarnik Pg-Pa'!O$28:P$140,2,FALSE),"")</f>
        <v/>
      </c>
      <c r="L475" s="245"/>
      <c r="M475" s="244"/>
      <c r="N475" s="239"/>
      <c r="O475" s="195"/>
      <c r="P475" s="239"/>
      <c r="Q475" s="239"/>
      <c r="R475" s="76"/>
      <c r="S475" s="76"/>
      <c r="T475" s="76"/>
      <c r="U475" s="76"/>
      <c r="V475" s="197"/>
      <c r="W475" s="197"/>
      <c r="X475" s="197"/>
      <c r="Y475" s="197"/>
      <c r="Z475" s="197"/>
      <c r="AA475" s="197"/>
      <c r="AB475" s="197">
        <f t="shared" si="8"/>
        <v>0</v>
      </c>
    </row>
    <row r="476" spans="1:28">
      <c r="A476">
        <f>+IF(P476&gt;0,+MAX(A$8:A475)+1,0)</f>
        <v>0</v>
      </c>
      <c r="B476" s="240"/>
      <c r="C476" s="237"/>
      <c r="D476" s="242"/>
      <c r="E476" s="237"/>
      <c r="F476" s="236"/>
      <c r="G476" s="236"/>
      <c r="H476" s="306" t="str">
        <f>IFERROR(+VLOOKUP(G476,'šifarnik Pg-Pa'!O$6:Q$22,2,FALSE),"")</f>
        <v/>
      </c>
      <c r="I476" s="146" t="str">
        <f>IFERROR(+VLOOKUP($G476,'šifarnik Pg-Pa'!$O$6:$Q$22,3,FALSE),"")</f>
        <v/>
      </c>
      <c r="J476" s="236"/>
      <c r="K476" s="305" t="str">
        <f>IFERROR(+VLOOKUP(J476,'šifarnik Pg-Pa'!O$28:P$140,2,FALSE),"")</f>
        <v/>
      </c>
      <c r="L476" s="245"/>
      <c r="M476" s="244"/>
      <c r="N476" s="239"/>
      <c r="O476" s="195"/>
      <c r="P476" s="239"/>
      <c r="Q476" s="239"/>
      <c r="R476" s="76"/>
      <c r="S476" s="76"/>
      <c r="T476" s="76"/>
      <c r="U476" s="76"/>
      <c r="V476" s="197"/>
      <c r="W476" s="197"/>
      <c r="X476" s="197"/>
      <c r="Y476" s="197"/>
      <c r="Z476" s="197"/>
      <c r="AA476" s="197"/>
      <c r="AB476" s="197">
        <f t="shared" si="8"/>
        <v>0</v>
      </c>
    </row>
    <row r="477" spans="1:28">
      <c r="A477">
        <f>+IF(P477&gt;0,+MAX(A$8:A476)+1,0)</f>
        <v>0</v>
      </c>
      <c r="B477" s="240"/>
      <c r="C477" s="237"/>
      <c r="D477" s="242"/>
      <c r="E477" s="237"/>
      <c r="F477" s="236"/>
      <c r="G477" s="236"/>
      <c r="H477" s="306" t="str">
        <f>IFERROR(+VLOOKUP(G477,'šifarnik Pg-Pa'!O$6:Q$22,2,FALSE),"")</f>
        <v/>
      </c>
      <c r="I477" s="146" t="str">
        <f>IFERROR(+VLOOKUP($G477,'šifarnik Pg-Pa'!$O$6:$Q$22,3,FALSE),"")</f>
        <v/>
      </c>
      <c r="J477" s="236"/>
      <c r="K477" s="305" t="str">
        <f>IFERROR(+VLOOKUP(J477,'šifarnik Pg-Pa'!O$28:P$140,2,FALSE),"")</f>
        <v/>
      </c>
      <c r="L477" s="245"/>
      <c r="M477" s="244"/>
      <c r="N477" s="239"/>
      <c r="O477" s="195"/>
      <c r="P477" s="239"/>
      <c r="Q477" s="239"/>
      <c r="R477" s="76"/>
      <c r="S477" s="76"/>
      <c r="T477" s="76"/>
      <c r="U477" s="76"/>
      <c r="V477" s="197"/>
      <c r="W477" s="197"/>
      <c r="X477" s="197"/>
      <c r="Y477" s="197"/>
      <c r="Z477" s="197"/>
      <c r="AA477" s="197"/>
      <c r="AB477" s="197">
        <f t="shared" si="8"/>
        <v>0</v>
      </c>
    </row>
    <row r="478" spans="1:28">
      <c r="A478">
        <f>+IF(P478&gt;0,+MAX(A$8:A477)+1,0)</f>
        <v>0</v>
      </c>
      <c r="B478" s="240"/>
      <c r="C478" s="237"/>
      <c r="D478" s="242"/>
      <c r="E478" s="237"/>
      <c r="F478" s="236"/>
      <c r="G478" s="236"/>
      <c r="H478" s="306" t="str">
        <f>IFERROR(+VLOOKUP(G478,'šifarnik Pg-Pa'!O$6:Q$22,2,FALSE),"")</f>
        <v/>
      </c>
      <c r="I478" s="146" t="str">
        <f>IFERROR(+VLOOKUP($G478,'šifarnik Pg-Pa'!$O$6:$Q$22,3,FALSE),"")</f>
        <v/>
      </c>
      <c r="J478" s="236"/>
      <c r="K478" s="305" t="str">
        <f>IFERROR(+VLOOKUP(J478,'šifarnik Pg-Pa'!O$28:P$140,2,FALSE),"")</f>
        <v/>
      </c>
      <c r="L478" s="245"/>
      <c r="M478" s="244"/>
      <c r="N478" s="239"/>
      <c r="O478" s="195"/>
      <c r="P478" s="239"/>
      <c r="Q478" s="239"/>
      <c r="R478" s="76"/>
      <c r="S478" s="76"/>
      <c r="T478" s="76"/>
      <c r="U478" s="76"/>
      <c r="V478" s="197"/>
      <c r="W478" s="197"/>
      <c r="X478" s="197"/>
      <c r="Y478" s="197"/>
      <c r="Z478" s="197"/>
      <c r="AA478" s="197"/>
      <c r="AB478" s="197">
        <f t="shared" si="8"/>
        <v>0</v>
      </c>
    </row>
    <row r="479" spans="1:28">
      <c r="A479">
        <f>+IF(P479&gt;0,+MAX(A$8:A478)+1,0)</f>
        <v>0</v>
      </c>
      <c r="B479" s="240"/>
      <c r="C479" s="237"/>
      <c r="D479" s="242"/>
      <c r="E479" s="237"/>
      <c r="F479" s="236"/>
      <c r="G479" s="236"/>
      <c r="H479" s="306" t="str">
        <f>IFERROR(+VLOOKUP(G479,'šifarnik Pg-Pa'!O$6:Q$22,2,FALSE),"")</f>
        <v/>
      </c>
      <c r="I479" s="146" t="str">
        <f>IFERROR(+VLOOKUP($G479,'šifarnik Pg-Pa'!$O$6:$Q$22,3,FALSE),"")</f>
        <v/>
      </c>
      <c r="J479" s="236"/>
      <c r="K479" s="305" t="str">
        <f>IFERROR(+VLOOKUP(J479,'šifarnik Pg-Pa'!O$28:P$140,2,FALSE),"")</f>
        <v/>
      </c>
      <c r="L479" s="245"/>
      <c r="M479" s="244"/>
      <c r="N479" s="239"/>
      <c r="O479" s="195"/>
      <c r="P479" s="239"/>
      <c r="Q479" s="239"/>
      <c r="R479" s="76"/>
      <c r="S479" s="76"/>
      <c r="T479" s="76"/>
      <c r="U479" s="76"/>
      <c r="V479" s="197"/>
      <c r="W479" s="197"/>
      <c r="X479" s="197"/>
      <c r="Y479" s="197"/>
      <c r="Z479" s="197"/>
      <c r="AA479" s="197"/>
      <c r="AB479" s="197">
        <f t="shared" si="8"/>
        <v>0</v>
      </c>
    </row>
    <row r="480" spans="1:28">
      <c r="A480">
        <f>+IF(P480&gt;0,+MAX(A$8:A479)+1,0)</f>
        <v>0</v>
      </c>
      <c r="B480" s="240"/>
      <c r="C480" s="237"/>
      <c r="D480" s="242"/>
      <c r="E480" s="237"/>
      <c r="F480" s="236"/>
      <c r="G480" s="236"/>
      <c r="H480" s="306" t="str">
        <f>IFERROR(+VLOOKUP(G480,'šifarnik Pg-Pa'!O$6:Q$22,2,FALSE),"")</f>
        <v/>
      </c>
      <c r="I480" s="146" t="str">
        <f>IFERROR(+VLOOKUP($G480,'šifarnik Pg-Pa'!$O$6:$Q$22,3,FALSE),"")</f>
        <v/>
      </c>
      <c r="J480" s="236"/>
      <c r="K480" s="305" t="str">
        <f>IFERROR(+VLOOKUP(J480,'šifarnik Pg-Pa'!O$28:P$140,2,FALSE),"")</f>
        <v/>
      </c>
      <c r="L480" s="245"/>
      <c r="M480" s="244"/>
      <c r="N480" s="239"/>
      <c r="O480" s="195"/>
      <c r="P480" s="239"/>
      <c r="Q480" s="239"/>
      <c r="R480" s="76"/>
      <c r="S480" s="76"/>
      <c r="T480" s="76"/>
      <c r="U480" s="76"/>
      <c r="V480" s="197"/>
      <c r="W480" s="197"/>
      <c r="X480" s="197"/>
      <c r="Y480" s="197"/>
      <c r="Z480" s="197"/>
      <c r="AA480" s="197"/>
      <c r="AB480" s="197">
        <f t="shared" si="8"/>
        <v>0</v>
      </c>
    </row>
    <row r="481" spans="1:28">
      <c r="A481">
        <f>+IF(P481&gt;0,+MAX(A$8:A480)+1,0)</f>
        <v>0</v>
      </c>
      <c r="B481" s="240"/>
      <c r="C481" s="237"/>
      <c r="D481" s="242"/>
      <c r="E481" s="237"/>
      <c r="F481" s="236"/>
      <c r="G481" s="236"/>
      <c r="H481" s="306" t="str">
        <f>IFERROR(+VLOOKUP(G481,'šifarnik Pg-Pa'!O$6:Q$22,2,FALSE),"")</f>
        <v/>
      </c>
      <c r="I481" s="146" t="str">
        <f>IFERROR(+VLOOKUP($G481,'šifarnik Pg-Pa'!$O$6:$Q$22,3,FALSE),"")</f>
        <v/>
      </c>
      <c r="J481" s="236"/>
      <c r="K481" s="305" t="str">
        <f>IFERROR(+VLOOKUP(J481,'šifarnik Pg-Pa'!O$28:P$140,2,FALSE),"")</f>
        <v/>
      </c>
      <c r="L481" s="245"/>
      <c r="M481" s="244"/>
      <c r="N481" s="239"/>
      <c r="O481" s="195"/>
      <c r="P481" s="239"/>
      <c r="Q481" s="239"/>
      <c r="R481" s="76"/>
      <c r="S481" s="76"/>
      <c r="T481" s="76"/>
      <c r="U481" s="76"/>
      <c r="V481" s="197"/>
      <c r="W481" s="197"/>
      <c r="X481" s="197"/>
      <c r="Y481" s="197"/>
      <c r="Z481" s="197"/>
      <c r="AA481" s="197"/>
      <c r="AB481" s="197">
        <f t="shared" si="8"/>
        <v>0</v>
      </c>
    </row>
    <row r="482" spans="1:28">
      <c r="A482">
        <f>+IF(P482&gt;0,+MAX(A$8:A481)+1,0)</f>
        <v>0</v>
      </c>
      <c r="B482" s="240"/>
      <c r="C482" s="237"/>
      <c r="D482" s="242"/>
      <c r="E482" s="237"/>
      <c r="F482" s="236"/>
      <c r="G482" s="236"/>
      <c r="H482" s="306" t="str">
        <f>IFERROR(+VLOOKUP(G482,'šifarnik Pg-Pa'!O$6:Q$22,2,FALSE),"")</f>
        <v/>
      </c>
      <c r="I482" s="146" t="str">
        <f>IFERROR(+VLOOKUP($G482,'šifarnik Pg-Pa'!$O$6:$Q$22,3,FALSE),"")</f>
        <v/>
      </c>
      <c r="J482" s="236"/>
      <c r="K482" s="305" t="str">
        <f>IFERROR(+VLOOKUP(J482,'šifarnik Pg-Pa'!O$28:P$140,2,FALSE),"")</f>
        <v/>
      </c>
      <c r="L482" s="245"/>
      <c r="M482" s="244"/>
      <c r="N482" s="239"/>
      <c r="O482" s="195"/>
      <c r="P482" s="239"/>
      <c r="Q482" s="239"/>
      <c r="R482" s="76"/>
      <c r="S482" s="76"/>
      <c r="T482" s="76"/>
      <c r="U482" s="76"/>
      <c r="V482" s="197"/>
      <c r="W482" s="197"/>
      <c r="X482" s="197"/>
      <c r="Y482" s="197"/>
      <c r="Z482" s="197"/>
      <c r="AA482" s="197"/>
      <c r="AB482" s="197">
        <f t="shared" si="8"/>
        <v>0</v>
      </c>
    </row>
    <row r="483" spans="1:28">
      <c r="A483">
        <f>+IF(P483&gt;0,+MAX(A$8:A482)+1,0)</f>
        <v>0</v>
      </c>
      <c r="B483" s="240"/>
      <c r="C483" s="237"/>
      <c r="D483" s="242"/>
      <c r="E483" s="237"/>
      <c r="F483" s="236"/>
      <c r="G483" s="236"/>
      <c r="H483" s="306" t="str">
        <f>IFERROR(+VLOOKUP(G483,'šifarnik Pg-Pa'!O$6:Q$22,2,FALSE),"")</f>
        <v/>
      </c>
      <c r="I483" s="146" t="str">
        <f>IFERROR(+VLOOKUP($G483,'šifarnik Pg-Pa'!$O$6:$Q$22,3,FALSE),"")</f>
        <v/>
      </c>
      <c r="J483" s="236"/>
      <c r="K483" s="305" t="str">
        <f>IFERROR(+VLOOKUP(J483,'šifarnik Pg-Pa'!O$28:P$140,2,FALSE),"")</f>
        <v/>
      </c>
      <c r="L483" s="245"/>
      <c r="M483" s="244"/>
      <c r="N483" s="239"/>
      <c r="O483" s="195"/>
      <c r="P483" s="239"/>
      <c r="Q483" s="239"/>
      <c r="R483" s="76"/>
      <c r="S483" s="76"/>
      <c r="T483" s="76"/>
      <c r="U483" s="76"/>
      <c r="V483" s="197"/>
      <c r="W483" s="197"/>
      <c r="X483" s="197"/>
      <c r="Y483" s="197"/>
      <c r="Z483" s="197"/>
      <c r="AA483" s="197"/>
      <c r="AB483" s="197">
        <f t="shared" si="8"/>
        <v>0</v>
      </c>
    </row>
    <row r="484" spans="1:28">
      <c r="A484">
        <f>+IF(P484&gt;0,+MAX(A$8:A483)+1,0)</f>
        <v>0</v>
      </c>
      <c r="B484" s="240"/>
      <c r="C484" s="237"/>
      <c r="D484" s="242"/>
      <c r="E484" s="237"/>
      <c r="F484" s="236"/>
      <c r="G484" s="236"/>
      <c r="H484" s="306" t="str">
        <f>IFERROR(+VLOOKUP(G484,'šifarnik Pg-Pa'!O$6:Q$22,2,FALSE),"")</f>
        <v/>
      </c>
      <c r="I484" s="146" t="str">
        <f>IFERROR(+VLOOKUP($G484,'šifarnik Pg-Pa'!$O$6:$Q$22,3,FALSE),"")</f>
        <v/>
      </c>
      <c r="J484" s="236"/>
      <c r="K484" s="305" t="str">
        <f>IFERROR(+VLOOKUP(J484,'šifarnik Pg-Pa'!O$28:P$140,2,FALSE),"")</f>
        <v/>
      </c>
      <c r="L484" s="245"/>
      <c r="M484" s="244"/>
      <c r="N484" s="239"/>
      <c r="O484" s="195"/>
      <c r="P484" s="239"/>
      <c r="Q484" s="239"/>
      <c r="R484" s="76"/>
      <c r="S484" s="76"/>
      <c r="T484" s="76"/>
      <c r="U484" s="76"/>
      <c r="V484" s="197"/>
      <c r="W484" s="197"/>
      <c r="X484" s="197"/>
      <c r="Y484" s="197"/>
      <c r="Z484" s="197"/>
      <c r="AA484" s="197"/>
      <c r="AB484" s="197">
        <f t="shared" si="8"/>
        <v>0</v>
      </c>
    </row>
    <row r="485" spans="1:28">
      <c r="A485">
        <f>+IF(P485&gt;0,+MAX(A$8:A484)+1,0)</f>
        <v>0</v>
      </c>
      <c r="B485" s="240"/>
      <c r="C485" s="237"/>
      <c r="D485" s="242"/>
      <c r="E485" s="237"/>
      <c r="F485" s="236"/>
      <c r="G485" s="236"/>
      <c r="H485" s="306" t="str">
        <f>IFERROR(+VLOOKUP(G485,'šifarnik Pg-Pa'!O$6:Q$22,2,FALSE),"")</f>
        <v/>
      </c>
      <c r="I485" s="146" t="str">
        <f>IFERROR(+VLOOKUP($G485,'šifarnik Pg-Pa'!$O$6:$Q$22,3,FALSE),"")</f>
        <v/>
      </c>
      <c r="J485" s="236"/>
      <c r="K485" s="305" t="str">
        <f>IFERROR(+VLOOKUP(J485,'šifarnik Pg-Pa'!O$28:P$140,2,FALSE),"")</f>
        <v/>
      </c>
      <c r="L485" s="245"/>
      <c r="M485" s="244"/>
      <c r="N485" s="239"/>
      <c r="O485" s="195"/>
      <c r="P485" s="239"/>
      <c r="Q485" s="239"/>
      <c r="R485" s="76"/>
      <c r="S485" s="76"/>
      <c r="T485" s="76"/>
      <c r="U485" s="76"/>
      <c r="V485" s="197"/>
      <c r="W485" s="197"/>
      <c r="X485" s="197"/>
      <c r="Y485" s="197"/>
      <c r="Z485" s="197"/>
      <c r="AA485" s="197"/>
      <c r="AB485" s="197">
        <f t="shared" si="8"/>
        <v>0</v>
      </c>
    </row>
    <row r="486" spans="1:28">
      <c r="A486">
        <f>+IF(P486&gt;0,+MAX(A$8:A485)+1,0)</f>
        <v>0</v>
      </c>
      <c r="B486" s="240"/>
      <c r="C486" s="237"/>
      <c r="D486" s="242"/>
      <c r="E486" s="237"/>
      <c r="F486" s="236"/>
      <c r="G486" s="236"/>
      <c r="H486" s="306" t="str">
        <f>IFERROR(+VLOOKUP(G486,'šifarnik Pg-Pa'!O$6:Q$22,2,FALSE),"")</f>
        <v/>
      </c>
      <c r="I486" s="146" t="str">
        <f>IFERROR(+VLOOKUP($G486,'šifarnik Pg-Pa'!$O$6:$Q$22,3,FALSE),"")</f>
        <v/>
      </c>
      <c r="J486" s="236"/>
      <c r="K486" s="305" t="str">
        <f>IFERROR(+VLOOKUP(J486,'šifarnik Pg-Pa'!O$28:P$140,2,FALSE),"")</f>
        <v/>
      </c>
      <c r="L486" s="245"/>
      <c r="M486" s="244"/>
      <c r="N486" s="239"/>
      <c r="O486" s="195"/>
      <c r="P486" s="239"/>
      <c r="Q486" s="239"/>
      <c r="R486" s="76"/>
      <c r="S486" s="76"/>
      <c r="T486" s="76"/>
      <c r="U486" s="76"/>
      <c r="V486" s="197"/>
      <c r="W486" s="197"/>
      <c r="X486" s="197"/>
      <c r="Y486" s="197"/>
      <c r="Z486" s="197"/>
      <c r="AA486" s="197"/>
      <c r="AB486" s="197">
        <f t="shared" si="8"/>
        <v>0</v>
      </c>
    </row>
    <row r="487" spans="1:28">
      <c r="A487">
        <f>+IF(P487&gt;0,+MAX(A$8:A486)+1,0)</f>
        <v>0</v>
      </c>
      <c r="B487" s="240"/>
      <c r="C487" s="237"/>
      <c r="D487" s="242"/>
      <c r="E487" s="237"/>
      <c r="F487" s="236"/>
      <c r="G487" s="236"/>
      <c r="H487" s="306" t="str">
        <f>IFERROR(+VLOOKUP(G487,'šifarnik Pg-Pa'!O$6:Q$22,2,FALSE),"")</f>
        <v/>
      </c>
      <c r="I487" s="146" t="str">
        <f>IFERROR(+VLOOKUP($G487,'šifarnik Pg-Pa'!$O$6:$Q$22,3,FALSE),"")</f>
        <v/>
      </c>
      <c r="J487" s="236"/>
      <c r="K487" s="305" t="str">
        <f>IFERROR(+VLOOKUP(J487,'šifarnik Pg-Pa'!O$28:P$140,2,FALSE),"")</f>
        <v/>
      </c>
      <c r="L487" s="245"/>
      <c r="M487" s="244"/>
      <c r="N487" s="239"/>
      <c r="O487" s="195"/>
      <c r="P487" s="239"/>
      <c r="Q487" s="239"/>
      <c r="R487" s="76"/>
      <c r="S487" s="76"/>
      <c r="T487" s="76"/>
      <c r="U487" s="76"/>
      <c r="V487" s="197"/>
      <c r="W487" s="197"/>
      <c r="X487" s="197"/>
      <c r="Y487" s="197"/>
      <c r="Z487" s="197"/>
      <c r="AA487" s="197"/>
      <c r="AB487" s="197">
        <f t="shared" si="8"/>
        <v>0</v>
      </c>
    </row>
    <row r="488" spans="1:28">
      <c r="A488">
        <f>+IF(P488&gt;0,+MAX(A$8:A487)+1,0)</f>
        <v>0</v>
      </c>
      <c r="B488" s="240"/>
      <c r="C488" s="237"/>
      <c r="D488" s="242"/>
      <c r="E488" s="237"/>
      <c r="F488" s="236"/>
      <c r="G488" s="236"/>
      <c r="H488" s="306" t="str">
        <f>IFERROR(+VLOOKUP(G488,'šifarnik Pg-Pa'!O$6:Q$22,2,FALSE),"")</f>
        <v/>
      </c>
      <c r="I488" s="146" t="str">
        <f>IFERROR(+VLOOKUP($G488,'šifarnik Pg-Pa'!$O$6:$Q$22,3,FALSE),"")</f>
        <v/>
      </c>
      <c r="J488" s="236"/>
      <c r="K488" s="305" t="str">
        <f>IFERROR(+VLOOKUP(J488,'šifarnik Pg-Pa'!O$28:P$140,2,FALSE),"")</f>
        <v/>
      </c>
      <c r="L488" s="245"/>
      <c r="M488" s="244"/>
      <c r="N488" s="239"/>
      <c r="O488" s="195"/>
      <c r="P488" s="239"/>
      <c r="Q488" s="239"/>
      <c r="R488" s="76"/>
      <c r="S488" s="76"/>
      <c r="T488" s="76"/>
      <c r="U488" s="76"/>
      <c r="V488" s="197"/>
      <c r="W488" s="197"/>
      <c r="X488" s="197"/>
      <c r="Y488" s="197"/>
      <c r="Z488" s="197"/>
      <c r="AA488" s="197"/>
      <c r="AB488" s="197">
        <f t="shared" si="8"/>
        <v>0</v>
      </c>
    </row>
    <row r="489" spans="1:28">
      <c r="A489">
        <f>+IF(P489&gt;0,+MAX(A$8:A488)+1,0)</f>
        <v>0</v>
      </c>
      <c r="B489" s="240"/>
      <c r="C489" s="237"/>
      <c r="D489" s="242"/>
      <c r="E489" s="237"/>
      <c r="F489" s="236"/>
      <c r="G489" s="236"/>
      <c r="H489" s="306" t="str">
        <f>IFERROR(+VLOOKUP(G489,'šifarnik Pg-Pa'!O$6:Q$22,2,FALSE),"")</f>
        <v/>
      </c>
      <c r="I489" s="146" t="str">
        <f>IFERROR(+VLOOKUP($G489,'šifarnik Pg-Pa'!$O$6:$Q$22,3,FALSE),"")</f>
        <v/>
      </c>
      <c r="J489" s="236"/>
      <c r="K489" s="305" t="str">
        <f>IFERROR(+VLOOKUP(J489,'šifarnik Pg-Pa'!O$28:P$140,2,FALSE),"")</f>
        <v/>
      </c>
      <c r="L489" s="245"/>
      <c r="M489" s="244"/>
      <c r="N489" s="239"/>
      <c r="O489" s="195"/>
      <c r="P489" s="239"/>
      <c r="Q489" s="239"/>
      <c r="R489" s="76"/>
      <c r="S489" s="76"/>
      <c r="T489" s="76"/>
      <c r="U489" s="76"/>
      <c r="V489" s="197"/>
      <c r="W489" s="197"/>
      <c r="X489" s="197"/>
      <c r="Y489" s="197"/>
      <c r="Z489" s="197"/>
      <c r="AA489" s="197"/>
      <c r="AB489" s="197">
        <f t="shared" si="8"/>
        <v>0</v>
      </c>
    </row>
    <row r="490" spans="1:28">
      <c r="A490">
        <f>+IF(P490&gt;0,+MAX(A$8:A489)+1,0)</f>
        <v>0</v>
      </c>
      <c r="B490" s="240"/>
      <c r="C490" s="237"/>
      <c r="D490" s="242"/>
      <c r="E490" s="237"/>
      <c r="F490" s="236"/>
      <c r="G490" s="236"/>
      <c r="H490" s="306" t="str">
        <f>IFERROR(+VLOOKUP(G490,'šifarnik Pg-Pa'!O$6:Q$22,2,FALSE),"")</f>
        <v/>
      </c>
      <c r="I490" s="146" t="str">
        <f>IFERROR(+VLOOKUP($G490,'šifarnik Pg-Pa'!$O$6:$Q$22,3,FALSE),"")</f>
        <v/>
      </c>
      <c r="J490" s="236"/>
      <c r="K490" s="305" t="str">
        <f>IFERROR(+VLOOKUP(J490,'šifarnik Pg-Pa'!O$28:P$140,2,FALSE),"")</f>
        <v/>
      </c>
      <c r="L490" s="245"/>
      <c r="M490" s="244"/>
      <c r="N490" s="239"/>
      <c r="O490" s="195"/>
      <c r="P490" s="239"/>
      <c r="Q490" s="239"/>
      <c r="R490" s="76"/>
      <c r="S490" s="76"/>
      <c r="T490" s="76"/>
      <c r="U490" s="76"/>
      <c r="V490" s="197"/>
      <c r="W490" s="197"/>
      <c r="X490" s="197"/>
      <c r="Y490" s="197"/>
      <c r="Z490" s="197"/>
      <c r="AA490" s="197"/>
      <c r="AB490" s="197">
        <f t="shared" si="8"/>
        <v>0</v>
      </c>
    </row>
    <row r="491" spans="1:28">
      <c r="A491">
        <f>+IF(P491&gt;0,+MAX(A$8:A490)+1,0)</f>
        <v>0</v>
      </c>
      <c r="B491" s="240"/>
      <c r="C491" s="237"/>
      <c r="D491" s="242"/>
      <c r="E491" s="237"/>
      <c r="F491" s="236"/>
      <c r="G491" s="236"/>
      <c r="H491" s="306" t="str">
        <f>IFERROR(+VLOOKUP(G491,'šifarnik Pg-Pa'!O$6:Q$22,2,FALSE),"")</f>
        <v/>
      </c>
      <c r="I491" s="146" t="str">
        <f>IFERROR(+VLOOKUP($G491,'šifarnik Pg-Pa'!$O$6:$Q$22,3,FALSE),"")</f>
        <v/>
      </c>
      <c r="J491" s="236"/>
      <c r="K491" s="305" t="str">
        <f>IFERROR(+VLOOKUP(J491,'šifarnik Pg-Pa'!O$28:P$140,2,FALSE),"")</f>
        <v/>
      </c>
      <c r="L491" s="245"/>
      <c r="M491" s="244"/>
      <c r="N491" s="239"/>
      <c r="O491" s="195"/>
      <c r="P491" s="239"/>
      <c r="Q491" s="239"/>
      <c r="R491" s="76"/>
      <c r="S491" s="76"/>
      <c r="T491" s="76"/>
      <c r="U491" s="76"/>
      <c r="V491" s="197"/>
      <c r="W491" s="197"/>
      <c r="X491" s="197"/>
      <c r="Y491" s="197"/>
      <c r="Z491" s="197"/>
      <c r="AA491" s="197"/>
      <c r="AB491" s="197">
        <f t="shared" si="8"/>
        <v>0</v>
      </c>
    </row>
    <row r="492" spans="1:28">
      <c r="A492">
        <f>+IF(P492&gt;0,+MAX(A$8:A491)+1,0)</f>
        <v>0</v>
      </c>
      <c r="B492" s="240"/>
      <c r="C492" s="237"/>
      <c r="D492" s="242"/>
      <c r="E492" s="237"/>
      <c r="F492" s="236"/>
      <c r="G492" s="236"/>
      <c r="H492" s="306" t="str">
        <f>IFERROR(+VLOOKUP(G492,'šifarnik Pg-Pa'!O$6:Q$22,2,FALSE),"")</f>
        <v/>
      </c>
      <c r="I492" s="146" t="str">
        <f>IFERROR(+VLOOKUP($G492,'šifarnik Pg-Pa'!$O$6:$Q$22,3,FALSE),"")</f>
        <v/>
      </c>
      <c r="J492" s="236"/>
      <c r="K492" s="305" t="str">
        <f>IFERROR(+VLOOKUP(J492,'šifarnik Pg-Pa'!O$28:P$140,2,FALSE),"")</f>
        <v/>
      </c>
      <c r="L492" s="245"/>
      <c r="M492" s="244"/>
      <c r="N492" s="239"/>
      <c r="O492" s="195"/>
      <c r="P492" s="239"/>
      <c r="Q492" s="239"/>
      <c r="R492" s="76"/>
      <c r="S492" s="76"/>
      <c r="T492" s="76"/>
      <c r="U492" s="76"/>
      <c r="V492" s="197"/>
      <c r="W492" s="197"/>
      <c r="X492" s="197"/>
      <c r="Y492" s="197"/>
      <c r="Z492" s="197"/>
      <c r="AA492" s="197"/>
      <c r="AB492" s="197">
        <f t="shared" si="8"/>
        <v>0</v>
      </c>
    </row>
    <row r="493" spans="1:28">
      <c r="A493">
        <f>+IF(P493&gt;0,+MAX(A$8:A492)+1,0)</f>
        <v>0</v>
      </c>
      <c r="B493" s="240"/>
      <c r="C493" s="237"/>
      <c r="D493" s="242"/>
      <c r="E493" s="237"/>
      <c r="F493" s="236"/>
      <c r="G493" s="236"/>
      <c r="H493" s="306" t="str">
        <f>IFERROR(+VLOOKUP(G493,'šifarnik Pg-Pa'!O$6:Q$22,2,FALSE),"")</f>
        <v/>
      </c>
      <c r="I493" s="146" t="str">
        <f>IFERROR(+VLOOKUP($G493,'šifarnik Pg-Pa'!$O$6:$Q$22,3,FALSE),"")</f>
        <v/>
      </c>
      <c r="J493" s="236"/>
      <c r="K493" s="305" t="str">
        <f>IFERROR(+VLOOKUP(J493,'šifarnik Pg-Pa'!O$28:P$140,2,FALSE),"")</f>
        <v/>
      </c>
      <c r="L493" s="245"/>
      <c r="M493" s="244"/>
      <c r="N493" s="239"/>
      <c r="O493" s="195"/>
      <c r="P493" s="239"/>
      <c r="Q493" s="239"/>
      <c r="R493" s="76"/>
      <c r="S493" s="76"/>
      <c r="T493" s="76"/>
      <c r="U493" s="76"/>
      <c r="V493" s="197"/>
      <c r="W493" s="197"/>
      <c r="X493" s="197"/>
      <c r="Y493" s="197"/>
      <c r="Z493" s="197"/>
      <c r="AA493" s="197"/>
      <c r="AB493" s="197">
        <f t="shared" si="8"/>
        <v>0</v>
      </c>
    </row>
    <row r="494" spans="1:28">
      <c r="A494">
        <f>+IF(P494&gt;0,+MAX(A$8:A493)+1,0)</f>
        <v>0</v>
      </c>
      <c r="B494" s="240"/>
      <c r="C494" s="237"/>
      <c r="D494" s="242"/>
      <c r="E494" s="237"/>
      <c r="F494" s="236"/>
      <c r="G494" s="236"/>
      <c r="H494" s="306" t="str">
        <f>IFERROR(+VLOOKUP(G494,'šifarnik Pg-Pa'!O$6:Q$22,2,FALSE),"")</f>
        <v/>
      </c>
      <c r="I494" s="146" t="str">
        <f>IFERROR(+VLOOKUP($G494,'šifarnik Pg-Pa'!$O$6:$Q$22,3,FALSE),"")</f>
        <v/>
      </c>
      <c r="J494" s="236"/>
      <c r="K494" s="305" t="str">
        <f>IFERROR(+VLOOKUP(J494,'šifarnik Pg-Pa'!O$28:P$140,2,FALSE),"")</f>
        <v/>
      </c>
      <c r="L494" s="245"/>
      <c r="M494" s="244"/>
      <c r="N494" s="239"/>
      <c r="O494" s="195"/>
      <c r="P494" s="239"/>
      <c r="Q494" s="239"/>
      <c r="R494" s="76"/>
      <c r="S494" s="76"/>
      <c r="T494" s="76"/>
      <c r="U494" s="76"/>
      <c r="V494" s="197"/>
      <c r="W494" s="197"/>
      <c r="X494" s="197"/>
      <c r="Y494" s="197"/>
      <c r="Z494" s="197"/>
      <c r="AA494" s="197"/>
      <c r="AB494" s="197">
        <f t="shared" si="8"/>
        <v>0</v>
      </c>
    </row>
    <row r="495" spans="1:28">
      <c r="A495">
        <f>+IF(P495&gt;0,+MAX(A$8:A494)+1,0)</f>
        <v>0</v>
      </c>
      <c r="B495" s="240"/>
      <c r="C495" s="237"/>
      <c r="D495" s="242"/>
      <c r="E495" s="237"/>
      <c r="F495" s="236"/>
      <c r="G495" s="236"/>
      <c r="H495" s="306" t="str">
        <f>IFERROR(+VLOOKUP(G495,'šifarnik Pg-Pa'!O$6:Q$22,2,FALSE),"")</f>
        <v/>
      </c>
      <c r="I495" s="146" t="str">
        <f>IFERROR(+VLOOKUP($G495,'šifarnik Pg-Pa'!$O$6:$Q$22,3,FALSE),"")</f>
        <v/>
      </c>
      <c r="J495" s="236"/>
      <c r="K495" s="305" t="str">
        <f>IFERROR(+VLOOKUP(J495,'šifarnik Pg-Pa'!O$28:P$140,2,FALSE),"")</f>
        <v/>
      </c>
      <c r="L495" s="245"/>
      <c r="M495" s="244"/>
      <c r="N495" s="239"/>
      <c r="O495" s="195"/>
      <c r="P495" s="239"/>
      <c r="Q495" s="239"/>
      <c r="R495" s="76"/>
      <c r="S495" s="76"/>
      <c r="T495" s="76"/>
      <c r="U495" s="76"/>
      <c r="V495" s="197"/>
      <c r="W495" s="197"/>
      <c r="X495" s="197"/>
      <c r="Y495" s="197"/>
      <c r="Z495" s="197"/>
      <c r="AA495" s="197"/>
      <c r="AB495" s="197">
        <f t="shared" si="8"/>
        <v>0</v>
      </c>
    </row>
    <row r="496" spans="1:28">
      <c r="A496">
        <f>+IF(P496&gt;0,+MAX(A$8:A495)+1,0)</f>
        <v>0</v>
      </c>
      <c r="B496" s="240"/>
      <c r="C496" s="237"/>
      <c r="D496" s="242"/>
      <c r="E496" s="237"/>
      <c r="F496" s="236"/>
      <c r="G496" s="236"/>
      <c r="H496" s="306" t="str">
        <f>IFERROR(+VLOOKUP(G496,'šifarnik Pg-Pa'!O$6:Q$22,2,FALSE),"")</f>
        <v/>
      </c>
      <c r="I496" s="146" t="str">
        <f>IFERROR(+VLOOKUP($G496,'šifarnik Pg-Pa'!$O$6:$Q$22,3,FALSE),"")</f>
        <v/>
      </c>
      <c r="J496" s="236"/>
      <c r="K496" s="305" t="str">
        <f>IFERROR(+VLOOKUP(J496,'šifarnik Pg-Pa'!O$28:P$140,2,FALSE),"")</f>
        <v/>
      </c>
      <c r="L496" s="245"/>
      <c r="M496" s="244"/>
      <c r="N496" s="239"/>
      <c r="O496" s="195"/>
      <c r="P496" s="239"/>
      <c r="Q496" s="239"/>
      <c r="R496" s="76"/>
      <c r="S496" s="76"/>
      <c r="T496" s="76"/>
      <c r="U496" s="76"/>
      <c r="V496" s="197"/>
      <c r="W496" s="197"/>
      <c r="X496" s="197"/>
      <c r="Y496" s="197"/>
      <c r="Z496" s="197"/>
      <c r="AA496" s="197"/>
      <c r="AB496" s="197">
        <f t="shared" si="8"/>
        <v>0</v>
      </c>
    </row>
    <row r="497" spans="1:28">
      <c r="A497">
        <f>+IF(P497&gt;0,+MAX(A$8:A496)+1,0)</f>
        <v>0</v>
      </c>
      <c r="B497" s="240"/>
      <c r="C497" s="237"/>
      <c r="D497" s="242"/>
      <c r="E497" s="237"/>
      <c r="F497" s="236"/>
      <c r="G497" s="236"/>
      <c r="H497" s="306" t="str">
        <f>IFERROR(+VLOOKUP(G497,'šifarnik Pg-Pa'!O$6:Q$22,2,FALSE),"")</f>
        <v/>
      </c>
      <c r="I497" s="146" t="str">
        <f>IFERROR(+VLOOKUP($G497,'šifarnik Pg-Pa'!$O$6:$Q$22,3,FALSE),"")</f>
        <v/>
      </c>
      <c r="J497" s="236"/>
      <c r="K497" s="305" t="str">
        <f>IFERROR(+VLOOKUP(J497,'šifarnik Pg-Pa'!O$28:P$140,2,FALSE),"")</f>
        <v/>
      </c>
      <c r="L497" s="245"/>
      <c r="M497" s="244"/>
      <c r="N497" s="239"/>
      <c r="O497" s="195"/>
      <c r="P497" s="239"/>
      <c r="Q497" s="239"/>
      <c r="R497" s="76"/>
      <c r="S497" s="76"/>
      <c r="T497" s="76"/>
      <c r="U497" s="76"/>
      <c r="V497" s="197"/>
      <c r="W497" s="197"/>
      <c r="X497" s="197"/>
      <c r="Y497" s="197"/>
      <c r="Z497" s="197"/>
      <c r="AA497" s="197"/>
      <c r="AB497" s="197">
        <f t="shared" si="8"/>
        <v>0</v>
      </c>
    </row>
    <row r="498" spans="1:28">
      <c r="A498">
        <f>+IF(P498&gt;0,+MAX(A$8:A497)+1,0)</f>
        <v>0</v>
      </c>
      <c r="B498" s="240"/>
      <c r="C498" s="237"/>
      <c r="D498" s="242"/>
      <c r="E498" s="237"/>
      <c r="F498" s="236"/>
      <c r="G498" s="236"/>
      <c r="H498" s="306" t="str">
        <f>IFERROR(+VLOOKUP(G498,'šifarnik Pg-Pa'!O$6:Q$22,2,FALSE),"")</f>
        <v/>
      </c>
      <c r="I498" s="146" t="str">
        <f>IFERROR(+VLOOKUP($G498,'šifarnik Pg-Pa'!$O$6:$Q$22,3,FALSE),"")</f>
        <v/>
      </c>
      <c r="J498" s="236"/>
      <c r="K498" s="305" t="str">
        <f>IFERROR(+VLOOKUP(J498,'šifarnik Pg-Pa'!O$28:P$140,2,FALSE),"")</f>
        <v/>
      </c>
      <c r="L498" s="245"/>
      <c r="M498" s="244"/>
      <c r="N498" s="239"/>
      <c r="O498" s="195"/>
      <c r="P498" s="239"/>
      <c r="Q498" s="239"/>
      <c r="R498" s="76"/>
      <c r="S498" s="76"/>
      <c r="T498" s="76"/>
      <c r="U498" s="76"/>
      <c r="V498" s="197"/>
      <c r="W498" s="197"/>
      <c r="X498" s="197"/>
      <c r="Y498" s="197"/>
      <c r="Z498" s="197"/>
      <c r="AA498" s="197"/>
      <c r="AB498" s="197">
        <f t="shared" si="8"/>
        <v>0</v>
      </c>
    </row>
    <row r="499" spans="1:28">
      <c r="A499">
        <f>+IF(P499&gt;0,+MAX(A$8:A498)+1,0)</f>
        <v>0</v>
      </c>
      <c r="B499" s="240"/>
      <c r="C499" s="237"/>
      <c r="D499" s="242"/>
      <c r="E499" s="237"/>
      <c r="F499" s="236"/>
      <c r="G499" s="236"/>
      <c r="H499" s="306" t="str">
        <f>IFERROR(+VLOOKUP(G499,'šifarnik Pg-Pa'!O$6:Q$22,2,FALSE),"")</f>
        <v/>
      </c>
      <c r="I499" s="146" t="str">
        <f>IFERROR(+VLOOKUP($G499,'šifarnik Pg-Pa'!$O$6:$Q$22,3,FALSE),"")</f>
        <v/>
      </c>
      <c r="J499" s="236"/>
      <c r="K499" s="305" t="str">
        <f>IFERROR(+VLOOKUP(J499,'šifarnik Pg-Pa'!O$28:P$140,2,FALSE),"")</f>
        <v/>
      </c>
      <c r="L499" s="245"/>
      <c r="M499" s="244"/>
      <c r="N499" s="239"/>
      <c r="O499" s="195"/>
      <c r="P499" s="239"/>
      <c r="Q499" s="239"/>
      <c r="R499" s="76"/>
      <c r="S499" s="76"/>
      <c r="T499" s="76"/>
      <c r="U499" s="76"/>
      <c r="V499" s="197"/>
      <c r="W499" s="197"/>
      <c r="X499" s="197"/>
      <c r="Y499" s="197"/>
      <c r="Z499" s="197"/>
      <c r="AA499" s="197"/>
      <c r="AB499" s="197">
        <f t="shared" si="8"/>
        <v>0</v>
      </c>
    </row>
    <row r="500" spans="1:28">
      <c r="A500">
        <f>+IF(P500&gt;0,+MAX(A$8:A499)+1,0)</f>
        <v>0</v>
      </c>
      <c r="B500" s="240"/>
      <c r="C500" s="237"/>
      <c r="D500" s="242"/>
      <c r="E500" s="237"/>
      <c r="F500" s="236"/>
      <c r="G500" s="236"/>
      <c r="H500" s="306" t="str">
        <f>IFERROR(+VLOOKUP(G500,'šifarnik Pg-Pa'!O$6:Q$22,2,FALSE),"")</f>
        <v/>
      </c>
      <c r="I500" s="146" t="str">
        <f>IFERROR(+VLOOKUP($G500,'šifarnik Pg-Pa'!$O$6:$Q$22,3,FALSE),"")</f>
        <v/>
      </c>
      <c r="J500" s="236"/>
      <c r="K500" s="305" t="str">
        <f>IFERROR(+VLOOKUP(J500,'šifarnik Pg-Pa'!O$28:P$140,2,FALSE),"")</f>
        <v/>
      </c>
      <c r="L500" s="245"/>
      <c r="M500" s="244"/>
      <c r="N500" s="239"/>
      <c r="O500" s="195"/>
      <c r="P500" s="239"/>
      <c r="Q500" s="239"/>
      <c r="R500" s="76"/>
      <c r="S500" s="76"/>
      <c r="T500" s="76"/>
      <c r="U500" s="76"/>
      <c r="V500" s="197"/>
      <c r="W500" s="197"/>
      <c r="X500" s="197"/>
      <c r="Y500" s="197"/>
      <c r="Z500" s="197"/>
      <c r="AA500" s="197"/>
      <c r="AB500" s="197">
        <f t="shared" si="8"/>
        <v>0</v>
      </c>
    </row>
    <row r="501" spans="1:28">
      <c r="A501">
        <f>+IF(P501&gt;0,+MAX(A$8:A500)+1,0)</f>
        <v>0</v>
      </c>
      <c r="B501" s="240"/>
      <c r="C501" s="237"/>
      <c r="D501" s="242"/>
      <c r="E501" s="237"/>
      <c r="F501" s="236"/>
      <c r="G501" s="236"/>
      <c r="H501" s="306" t="str">
        <f>IFERROR(+VLOOKUP(G501,'šifarnik Pg-Pa'!O$6:Q$22,2,FALSE),"")</f>
        <v/>
      </c>
      <c r="I501" s="146" t="str">
        <f>IFERROR(+VLOOKUP($G501,'šifarnik Pg-Pa'!$O$6:$Q$22,3,FALSE),"")</f>
        <v/>
      </c>
      <c r="J501" s="236"/>
      <c r="K501" s="305" t="str">
        <f>IFERROR(+VLOOKUP(J501,'šifarnik Pg-Pa'!O$28:P$140,2,FALSE),"")</f>
        <v/>
      </c>
      <c r="L501" s="245"/>
      <c r="M501" s="244"/>
      <c r="N501" s="239"/>
      <c r="O501" s="195"/>
      <c r="P501" s="239"/>
      <c r="Q501" s="239"/>
      <c r="R501" s="76"/>
      <c r="S501" s="76"/>
      <c r="T501" s="76"/>
      <c r="U501" s="76"/>
      <c r="V501" s="197"/>
      <c r="W501" s="197"/>
      <c r="X501" s="197"/>
      <c r="Y501" s="197"/>
      <c r="Z501" s="197"/>
      <c r="AA501" s="197"/>
      <c r="AB501" s="197">
        <f t="shared" si="8"/>
        <v>0</v>
      </c>
    </row>
    <row r="502" spans="1:28">
      <c r="A502">
        <f>+IF(P502&gt;0,+MAX(A$8:A501)+1,0)</f>
        <v>0</v>
      </c>
      <c r="B502" s="240"/>
      <c r="C502" s="237"/>
      <c r="D502" s="242"/>
      <c r="E502" s="237"/>
      <c r="F502" s="236"/>
      <c r="G502" s="236"/>
      <c r="H502" s="306" t="str">
        <f>IFERROR(+VLOOKUP(G502,'šifarnik Pg-Pa'!O$6:Q$22,2,FALSE),"")</f>
        <v/>
      </c>
      <c r="I502" s="146" t="str">
        <f>IFERROR(+VLOOKUP($G502,'šifarnik Pg-Pa'!$O$6:$Q$22,3,FALSE),"")</f>
        <v/>
      </c>
      <c r="J502" s="236"/>
      <c r="K502" s="305" t="str">
        <f>IFERROR(+VLOOKUP(J502,'šifarnik Pg-Pa'!O$28:P$140,2,FALSE),"")</f>
        <v/>
      </c>
      <c r="L502" s="245"/>
      <c r="M502" s="244"/>
      <c r="N502" s="239"/>
      <c r="O502" s="195"/>
      <c r="P502" s="239"/>
      <c r="Q502" s="239"/>
      <c r="R502" s="76"/>
      <c r="S502" s="76"/>
      <c r="T502" s="76"/>
      <c r="U502" s="76"/>
      <c r="V502" s="197"/>
      <c r="W502" s="197"/>
      <c r="X502" s="197"/>
      <c r="Y502" s="197"/>
      <c r="Z502" s="197"/>
      <c r="AA502" s="197"/>
      <c r="AB502" s="197">
        <f t="shared" si="8"/>
        <v>0</v>
      </c>
    </row>
    <row r="503" spans="1:28">
      <c r="A503">
        <f>+IF(P503&gt;0,+MAX(A$8:A502)+1,0)</f>
        <v>0</v>
      </c>
      <c r="B503" s="240"/>
      <c r="C503" s="237"/>
      <c r="D503" s="242"/>
      <c r="E503" s="237"/>
      <c r="F503" s="236"/>
      <c r="G503" s="236"/>
      <c r="H503" s="306" t="str">
        <f>IFERROR(+VLOOKUP(G503,'šifarnik Pg-Pa'!O$6:Q$22,2,FALSE),"")</f>
        <v/>
      </c>
      <c r="I503" s="146" t="str">
        <f>IFERROR(+VLOOKUP($G503,'šifarnik Pg-Pa'!$O$6:$Q$22,3,FALSE),"")</f>
        <v/>
      </c>
      <c r="J503" s="236"/>
      <c r="K503" s="305" t="str">
        <f>IFERROR(+VLOOKUP(J503,'šifarnik Pg-Pa'!O$28:P$140,2,FALSE),"")</f>
        <v/>
      </c>
      <c r="L503" s="245"/>
      <c r="M503" s="244"/>
      <c r="N503" s="239"/>
      <c r="O503" s="195"/>
      <c r="P503" s="239"/>
      <c r="Q503" s="239"/>
      <c r="R503" s="76"/>
      <c r="S503" s="76"/>
      <c r="T503" s="76"/>
      <c r="U503" s="76"/>
      <c r="V503" s="197"/>
      <c r="W503" s="197"/>
      <c r="X503" s="197"/>
      <c r="Y503" s="197"/>
      <c r="Z503" s="197"/>
      <c r="AA503" s="197"/>
      <c r="AB503" s="197">
        <f t="shared" si="8"/>
        <v>0</v>
      </c>
    </row>
    <row r="504" spans="1:28">
      <c r="A504">
        <f>+IF(P504&gt;0,+MAX(A$8:A503)+1,0)</f>
        <v>0</v>
      </c>
      <c r="B504" s="240"/>
      <c r="C504" s="237"/>
      <c r="D504" s="242"/>
      <c r="E504" s="237"/>
      <c r="F504" s="236"/>
      <c r="G504" s="236"/>
      <c r="H504" s="306" t="str">
        <f>IFERROR(+VLOOKUP(G504,'šifarnik Pg-Pa'!O$6:Q$22,2,FALSE),"")</f>
        <v/>
      </c>
      <c r="I504" s="146" t="str">
        <f>IFERROR(+VLOOKUP($G504,'šifarnik Pg-Pa'!$O$6:$Q$22,3,FALSE),"")</f>
        <v/>
      </c>
      <c r="J504" s="236"/>
      <c r="K504" s="305" t="str">
        <f>IFERROR(+VLOOKUP(J504,'šifarnik Pg-Pa'!O$28:P$140,2,FALSE),"")</f>
        <v/>
      </c>
      <c r="L504" s="245"/>
      <c r="M504" s="244"/>
      <c r="N504" s="239"/>
      <c r="O504" s="195"/>
      <c r="P504" s="239"/>
      <c r="Q504" s="239"/>
      <c r="R504" s="76"/>
      <c r="S504" s="76"/>
      <c r="T504" s="76"/>
      <c r="U504" s="76"/>
      <c r="V504" s="197"/>
      <c r="W504" s="197"/>
      <c r="X504" s="197"/>
      <c r="Y504" s="197"/>
      <c r="Z504" s="197"/>
      <c r="AA504" s="197"/>
      <c r="AB504" s="197">
        <f t="shared" si="8"/>
        <v>0</v>
      </c>
    </row>
    <row r="505" spans="1:28">
      <c r="A505">
        <f>+IF(P505&gt;0,+MAX(A$8:A504)+1,0)</f>
        <v>0</v>
      </c>
      <c r="B505" s="240"/>
      <c r="C505" s="237"/>
      <c r="D505" s="242"/>
      <c r="E505" s="237"/>
      <c r="F505" s="236"/>
      <c r="G505" s="236"/>
      <c r="H505" s="306" t="str">
        <f>IFERROR(+VLOOKUP(G505,'šifarnik Pg-Pa'!O$6:Q$22,2,FALSE),"")</f>
        <v/>
      </c>
      <c r="I505" s="146" t="str">
        <f>IFERROR(+VLOOKUP($G505,'šifarnik Pg-Pa'!$O$6:$Q$22,3,FALSE),"")</f>
        <v/>
      </c>
      <c r="J505" s="236"/>
      <c r="K505" s="305" t="str">
        <f>IFERROR(+VLOOKUP(J505,'šifarnik Pg-Pa'!O$28:P$140,2,FALSE),"")</f>
        <v/>
      </c>
      <c r="L505" s="245"/>
      <c r="M505" s="244"/>
      <c r="N505" s="239"/>
      <c r="O505" s="195"/>
      <c r="P505" s="239"/>
      <c r="Q505" s="239"/>
      <c r="R505" s="76"/>
      <c r="S505" s="76"/>
      <c r="T505" s="76"/>
      <c r="U505" s="76"/>
      <c r="V505" s="197"/>
      <c r="W505" s="197"/>
      <c r="X505" s="197"/>
      <c r="Y505" s="197"/>
      <c r="Z505" s="197"/>
      <c r="AA505" s="197"/>
      <c r="AB505" s="197">
        <f t="shared" si="8"/>
        <v>0</v>
      </c>
    </row>
    <row r="506" spans="1:28">
      <c r="A506">
        <f>+IF(P506&gt;0,+MAX(A$8:A505)+1,0)</f>
        <v>0</v>
      </c>
      <c r="B506" s="240"/>
      <c r="C506" s="237"/>
      <c r="D506" s="242"/>
      <c r="E506" s="237"/>
      <c r="F506" s="236"/>
      <c r="G506" s="236"/>
      <c r="H506" s="306" t="str">
        <f>IFERROR(+VLOOKUP(G506,'šifarnik Pg-Pa'!O$6:Q$22,2,FALSE),"")</f>
        <v/>
      </c>
      <c r="I506" s="146" t="str">
        <f>IFERROR(+VLOOKUP($G506,'šifarnik Pg-Pa'!$O$6:$Q$22,3,FALSE),"")</f>
        <v/>
      </c>
      <c r="J506" s="236"/>
      <c r="K506" s="305" t="str">
        <f>IFERROR(+VLOOKUP(J506,'šifarnik Pg-Pa'!O$28:P$140,2,FALSE),"")</f>
        <v/>
      </c>
      <c r="L506" s="245"/>
      <c r="M506" s="244"/>
      <c r="N506" s="239"/>
      <c r="O506" s="195"/>
      <c r="P506" s="239"/>
      <c r="Q506" s="239"/>
      <c r="R506" s="76"/>
      <c r="S506" s="76"/>
      <c r="T506" s="76"/>
      <c r="U506" s="76"/>
      <c r="V506" s="197"/>
      <c r="W506" s="197"/>
      <c r="X506" s="197"/>
      <c r="Y506" s="197"/>
      <c r="Z506" s="197"/>
      <c r="AA506" s="197"/>
      <c r="AB506" s="197">
        <f t="shared" si="8"/>
        <v>0</v>
      </c>
    </row>
    <row r="507" spans="1:28">
      <c r="A507">
        <f>+IF(P507&gt;0,+MAX(A$8:A506)+1,0)</f>
        <v>0</v>
      </c>
      <c r="B507" s="240"/>
      <c r="C507" s="237"/>
      <c r="D507" s="242"/>
      <c r="E507" s="237"/>
      <c r="F507" s="236"/>
      <c r="G507" s="236"/>
      <c r="H507" s="306" t="str">
        <f>IFERROR(+VLOOKUP(G507,'šifarnik Pg-Pa'!O$6:Q$22,2,FALSE),"")</f>
        <v/>
      </c>
      <c r="I507" s="146" t="str">
        <f>IFERROR(+VLOOKUP($G507,'šifarnik Pg-Pa'!$O$6:$Q$22,3,FALSE),"")</f>
        <v/>
      </c>
      <c r="J507" s="236"/>
      <c r="K507" s="305" t="str">
        <f>IFERROR(+VLOOKUP(J507,'šifarnik Pg-Pa'!O$28:P$140,2,FALSE),"")</f>
        <v/>
      </c>
      <c r="L507" s="245"/>
      <c r="M507" s="244"/>
      <c r="N507" s="239"/>
      <c r="O507" s="195"/>
      <c r="P507" s="239"/>
      <c r="Q507" s="239"/>
      <c r="R507" s="76"/>
      <c r="S507" s="76"/>
      <c r="T507" s="76"/>
      <c r="U507" s="76"/>
      <c r="V507" s="197"/>
      <c r="W507" s="197"/>
      <c r="X507" s="197"/>
      <c r="Y507" s="197"/>
      <c r="Z507" s="197"/>
      <c r="AA507" s="197"/>
      <c r="AB507" s="197">
        <f t="shared" si="8"/>
        <v>0</v>
      </c>
    </row>
    <row r="508" spans="1:28">
      <c r="A508">
        <f>+IF(P508&gt;0,+MAX(A$8:A507)+1,0)</f>
        <v>0</v>
      </c>
      <c r="B508" s="240"/>
      <c r="C508" s="237"/>
      <c r="D508" s="242"/>
      <c r="E508" s="237"/>
      <c r="F508" s="236"/>
      <c r="G508" s="236"/>
      <c r="H508" s="306" t="str">
        <f>IFERROR(+VLOOKUP(G508,'šifarnik Pg-Pa'!O$6:Q$22,2,FALSE),"")</f>
        <v/>
      </c>
      <c r="I508" s="146" t="str">
        <f>IFERROR(+VLOOKUP($G508,'šifarnik Pg-Pa'!$O$6:$Q$22,3,FALSE),"")</f>
        <v/>
      </c>
      <c r="J508" s="236"/>
      <c r="K508" s="305" t="str">
        <f>IFERROR(+VLOOKUP(J508,'šifarnik Pg-Pa'!O$28:P$140,2,FALSE),"")</f>
        <v/>
      </c>
      <c r="L508" s="245"/>
      <c r="M508" s="244"/>
      <c r="N508" s="239"/>
      <c r="O508" s="195"/>
      <c r="P508" s="239"/>
      <c r="Q508" s="239"/>
      <c r="R508" s="76"/>
      <c r="S508" s="76"/>
      <c r="T508" s="76"/>
      <c r="U508" s="76"/>
      <c r="V508" s="197"/>
      <c r="W508" s="197"/>
      <c r="X508" s="197"/>
      <c r="Y508" s="197"/>
      <c r="Z508" s="197"/>
      <c r="AA508" s="197"/>
      <c r="AB508" s="197">
        <f t="shared" si="8"/>
        <v>0</v>
      </c>
    </row>
    <row r="509" spans="1:28">
      <c r="A509">
        <f>+IF(P509&gt;0,+MAX(A$8:A508)+1,0)</f>
        <v>0</v>
      </c>
      <c r="B509" s="240"/>
      <c r="C509" s="237"/>
      <c r="D509" s="242"/>
      <c r="E509" s="237"/>
      <c r="F509" s="236"/>
      <c r="G509" s="236"/>
      <c r="H509" s="306" t="str">
        <f>IFERROR(+VLOOKUP(G509,'šifarnik Pg-Pa'!O$6:Q$22,2,FALSE),"")</f>
        <v/>
      </c>
      <c r="I509" s="146" t="str">
        <f>IFERROR(+VLOOKUP($G509,'šifarnik Pg-Pa'!$O$6:$Q$22,3,FALSE),"")</f>
        <v/>
      </c>
      <c r="J509" s="236"/>
      <c r="K509" s="305" t="str">
        <f>IFERROR(+VLOOKUP(J509,'šifarnik Pg-Pa'!O$28:P$140,2,FALSE),"")</f>
        <v/>
      </c>
      <c r="L509" s="245"/>
      <c r="M509" s="244"/>
      <c r="N509" s="239"/>
      <c r="O509" s="195"/>
      <c r="P509" s="239"/>
      <c r="Q509" s="239"/>
      <c r="R509" s="76"/>
      <c r="S509" s="76"/>
      <c r="T509" s="76"/>
      <c r="U509" s="76"/>
      <c r="V509" s="197"/>
      <c r="W509" s="197"/>
      <c r="X509" s="197"/>
      <c r="Y509" s="197"/>
      <c r="Z509" s="197"/>
      <c r="AA509" s="197"/>
      <c r="AB509" s="197">
        <f t="shared" si="8"/>
        <v>0</v>
      </c>
    </row>
    <row r="510" spans="1:28">
      <c r="A510">
        <f>+IF(P510&gt;0,+MAX(A$8:A509)+1,0)</f>
        <v>0</v>
      </c>
      <c r="B510" s="240"/>
      <c r="C510" s="237"/>
      <c r="D510" s="242"/>
      <c r="E510" s="237"/>
      <c r="F510" s="236"/>
      <c r="G510" s="236"/>
      <c r="H510" s="306" t="str">
        <f>IFERROR(+VLOOKUP(G510,'šifarnik Pg-Pa'!O$6:Q$22,2,FALSE),"")</f>
        <v/>
      </c>
      <c r="I510" s="146" t="str">
        <f>IFERROR(+VLOOKUP($G510,'šifarnik Pg-Pa'!$O$6:$Q$22,3,FALSE),"")</f>
        <v/>
      </c>
      <c r="J510" s="236"/>
      <c r="K510" s="305" t="str">
        <f>IFERROR(+VLOOKUP(J510,'šifarnik Pg-Pa'!O$28:P$140,2,FALSE),"")</f>
        <v/>
      </c>
      <c r="L510" s="245"/>
      <c r="M510" s="244"/>
      <c r="N510" s="239"/>
      <c r="O510" s="195"/>
      <c r="P510" s="239"/>
      <c r="Q510" s="239"/>
      <c r="R510" s="76"/>
      <c r="S510" s="76"/>
      <c r="T510" s="76"/>
      <c r="U510" s="76"/>
      <c r="V510" s="197"/>
      <c r="W510" s="197"/>
      <c r="X510" s="197"/>
      <c r="Y510" s="197"/>
      <c r="Z510" s="197"/>
      <c r="AA510" s="197"/>
      <c r="AB510" s="197">
        <f t="shared" si="8"/>
        <v>0</v>
      </c>
    </row>
    <row r="511" spans="1:28">
      <c r="A511">
        <f>+IF(P511&gt;0,+MAX(A$8:A510)+1,0)</f>
        <v>0</v>
      </c>
      <c r="B511" s="240"/>
      <c r="C511" s="237"/>
      <c r="D511" s="242"/>
      <c r="E511" s="237"/>
      <c r="F511" s="236"/>
      <c r="G511" s="236"/>
      <c r="H511" s="306" t="str">
        <f>IFERROR(+VLOOKUP(G511,'šifarnik Pg-Pa'!O$6:Q$22,2,FALSE),"")</f>
        <v/>
      </c>
      <c r="I511" s="146" t="str">
        <f>IFERROR(+VLOOKUP($G511,'šifarnik Pg-Pa'!$O$6:$Q$22,3,FALSE),"")</f>
        <v/>
      </c>
      <c r="J511" s="236"/>
      <c r="K511" s="305" t="str">
        <f>IFERROR(+VLOOKUP(J511,'šifarnik Pg-Pa'!O$28:P$140,2,FALSE),"")</f>
        <v/>
      </c>
      <c r="L511" s="245"/>
      <c r="M511" s="244"/>
      <c r="N511" s="239"/>
      <c r="O511" s="195"/>
      <c r="P511" s="239"/>
      <c r="Q511" s="239"/>
      <c r="R511" s="76"/>
      <c r="S511" s="76"/>
      <c r="T511" s="76"/>
      <c r="U511" s="76"/>
      <c r="V511" s="197"/>
      <c r="W511" s="197"/>
      <c r="X511" s="197"/>
      <c r="Y511" s="197"/>
      <c r="Z511" s="197"/>
      <c r="AA511" s="197"/>
      <c r="AB511" s="197">
        <f t="shared" si="8"/>
        <v>0</v>
      </c>
    </row>
    <row r="512" spans="1:28">
      <c r="A512">
        <f>+IF(P512&gt;0,+MAX(A$8:A511)+1,0)</f>
        <v>0</v>
      </c>
      <c r="B512" s="240"/>
      <c r="C512" s="237"/>
      <c r="D512" s="242"/>
      <c r="E512" s="237"/>
      <c r="F512" s="236"/>
      <c r="G512" s="236"/>
      <c r="H512" s="306" t="str">
        <f>IFERROR(+VLOOKUP(G512,'šifarnik Pg-Pa'!O$6:Q$22,2,FALSE),"")</f>
        <v/>
      </c>
      <c r="I512" s="146" t="str">
        <f>IFERROR(+VLOOKUP($G512,'šifarnik Pg-Pa'!$O$6:$Q$22,3,FALSE),"")</f>
        <v/>
      </c>
      <c r="J512" s="236"/>
      <c r="K512" s="305" t="str">
        <f>IFERROR(+VLOOKUP(J512,'šifarnik Pg-Pa'!O$28:P$140,2,FALSE),"")</f>
        <v/>
      </c>
      <c r="L512" s="245"/>
      <c r="M512" s="244"/>
      <c r="N512" s="239"/>
      <c r="O512" s="195"/>
      <c r="P512" s="239"/>
      <c r="Q512" s="239"/>
      <c r="R512" s="76"/>
      <c r="S512" s="76"/>
      <c r="T512" s="76"/>
      <c r="U512" s="76"/>
      <c r="V512" s="197"/>
      <c r="W512" s="197"/>
      <c r="X512" s="197"/>
      <c r="Y512" s="197"/>
      <c r="Z512" s="197"/>
      <c r="AA512" s="197"/>
      <c r="AB512" s="197">
        <f t="shared" si="8"/>
        <v>0</v>
      </c>
    </row>
    <row r="513" spans="1:28">
      <c r="A513">
        <f>+IF(P513&gt;0,+MAX(A$8:A512)+1,0)</f>
        <v>0</v>
      </c>
      <c r="B513" s="240"/>
      <c r="C513" s="237"/>
      <c r="D513" s="242"/>
      <c r="E513" s="237"/>
      <c r="F513" s="236"/>
      <c r="G513" s="236"/>
      <c r="H513" s="306" t="str">
        <f>IFERROR(+VLOOKUP(G513,'šifarnik Pg-Pa'!O$6:Q$22,2,FALSE),"")</f>
        <v/>
      </c>
      <c r="I513" s="146" t="str">
        <f>IFERROR(+VLOOKUP($G513,'šifarnik Pg-Pa'!$O$6:$Q$22,3,FALSE),"")</f>
        <v/>
      </c>
      <c r="J513" s="236"/>
      <c r="K513" s="305" t="str">
        <f>IFERROR(+VLOOKUP(J513,'šifarnik Pg-Pa'!O$28:P$140,2,FALSE),"")</f>
        <v/>
      </c>
      <c r="L513" s="245"/>
      <c r="M513" s="244"/>
      <c r="N513" s="239"/>
      <c r="O513" s="195"/>
      <c r="P513" s="239"/>
      <c r="Q513" s="239"/>
      <c r="R513" s="76"/>
      <c r="S513" s="76"/>
      <c r="T513" s="76"/>
      <c r="U513" s="76"/>
      <c r="V513" s="197"/>
      <c r="W513" s="197"/>
      <c r="X513" s="197"/>
      <c r="Y513" s="197"/>
      <c r="Z513" s="197"/>
      <c r="AA513" s="197"/>
      <c r="AB513" s="197">
        <f t="shared" si="8"/>
        <v>0</v>
      </c>
    </row>
    <row r="514" spans="1:28">
      <c r="A514">
        <f>+IF(P514&gt;0,+MAX(A$8:A513)+1,0)</f>
        <v>0</v>
      </c>
      <c r="B514" s="240"/>
      <c r="C514" s="237"/>
      <c r="D514" s="242"/>
      <c r="E514" s="237"/>
      <c r="F514" s="236"/>
      <c r="G514" s="236"/>
      <c r="H514" s="306" t="str">
        <f>IFERROR(+VLOOKUP(G514,'šifarnik Pg-Pa'!O$6:Q$22,2,FALSE),"")</f>
        <v/>
      </c>
      <c r="I514" s="146" t="str">
        <f>IFERROR(+VLOOKUP($G514,'šifarnik Pg-Pa'!$O$6:$Q$22,3,FALSE),"")</f>
        <v/>
      </c>
      <c r="J514" s="236"/>
      <c r="K514" s="305" t="str">
        <f>IFERROR(+VLOOKUP(J514,'šifarnik Pg-Pa'!O$28:P$140,2,FALSE),"")</f>
        <v/>
      </c>
      <c r="L514" s="245"/>
      <c r="M514" s="244"/>
      <c r="N514" s="239"/>
      <c r="O514" s="195"/>
      <c r="P514" s="239"/>
      <c r="Q514" s="239"/>
      <c r="R514" s="76"/>
      <c r="S514" s="76"/>
      <c r="T514" s="76"/>
      <c r="U514" s="76"/>
      <c r="V514" s="197"/>
      <c r="W514" s="197"/>
      <c r="X514" s="197"/>
      <c r="Y514" s="197"/>
      <c r="Z514" s="197"/>
      <c r="AA514" s="197"/>
      <c r="AB514" s="197">
        <f t="shared" si="8"/>
        <v>0</v>
      </c>
    </row>
    <row r="515" spans="1:28">
      <c r="A515">
        <f>+IF(P515&gt;0,+MAX(A$8:A514)+1,0)</f>
        <v>0</v>
      </c>
      <c r="B515" s="240"/>
      <c r="C515" s="237"/>
      <c r="D515" s="242"/>
      <c r="E515" s="237"/>
      <c r="F515" s="236"/>
      <c r="G515" s="236"/>
      <c r="H515" s="306" t="str">
        <f>IFERROR(+VLOOKUP(G515,'šifarnik Pg-Pa'!O$6:Q$22,2,FALSE),"")</f>
        <v/>
      </c>
      <c r="I515" s="146" t="str">
        <f>IFERROR(+VLOOKUP($G515,'šifarnik Pg-Pa'!$O$6:$Q$22,3,FALSE),"")</f>
        <v/>
      </c>
      <c r="J515" s="236"/>
      <c r="K515" s="305" t="str">
        <f>IFERROR(+VLOOKUP(J515,'šifarnik Pg-Pa'!O$28:P$140,2,FALSE),"")</f>
        <v/>
      </c>
      <c r="L515" s="245"/>
      <c r="M515" s="244"/>
      <c r="N515" s="239"/>
      <c r="O515" s="195"/>
      <c r="P515" s="239"/>
      <c r="Q515" s="239"/>
      <c r="R515" s="76"/>
      <c r="S515" s="76"/>
      <c r="T515" s="76"/>
      <c r="U515" s="76"/>
      <c r="V515" s="197"/>
      <c r="W515" s="197"/>
      <c r="X515" s="197"/>
      <c r="Y515" s="197"/>
      <c r="Z515" s="197"/>
      <c r="AA515" s="197"/>
      <c r="AB515" s="197">
        <f t="shared" si="8"/>
        <v>0</v>
      </c>
    </row>
    <row r="516" spans="1:28">
      <c r="A516">
        <f>+IF(P516&gt;0,+MAX(A$8:A515)+1,0)</f>
        <v>0</v>
      </c>
      <c r="B516" s="240"/>
      <c r="C516" s="237"/>
      <c r="D516" s="242"/>
      <c r="E516" s="237"/>
      <c r="F516" s="236"/>
      <c r="G516" s="236"/>
      <c r="H516" s="306" t="str">
        <f>IFERROR(+VLOOKUP(G516,'šifarnik Pg-Pa'!O$6:Q$22,2,FALSE),"")</f>
        <v/>
      </c>
      <c r="I516" s="146" t="str">
        <f>IFERROR(+VLOOKUP($G516,'šifarnik Pg-Pa'!$O$6:$Q$22,3,FALSE),"")</f>
        <v/>
      </c>
      <c r="J516" s="236"/>
      <c r="K516" s="305" t="str">
        <f>IFERROR(+VLOOKUP(J516,'šifarnik Pg-Pa'!O$28:P$140,2,FALSE),"")</f>
        <v/>
      </c>
      <c r="L516" s="245"/>
      <c r="M516" s="244"/>
      <c r="N516" s="239"/>
      <c r="O516" s="195"/>
      <c r="P516" s="239"/>
      <c r="Q516" s="239"/>
      <c r="R516" s="76"/>
      <c r="S516" s="76"/>
      <c r="T516" s="76"/>
      <c r="U516" s="76"/>
      <c r="V516" s="197"/>
      <c r="W516" s="197"/>
      <c r="X516" s="197"/>
      <c r="Y516" s="197"/>
      <c r="Z516" s="197"/>
      <c r="AA516" s="197"/>
      <c r="AB516" s="197">
        <f t="shared" si="8"/>
        <v>0</v>
      </c>
    </row>
    <row r="517" spans="1:28">
      <c r="A517">
        <f>+IF(P517&gt;0,+MAX(A$8:A516)+1,0)</f>
        <v>0</v>
      </c>
      <c r="B517" s="240"/>
      <c r="C517" s="237"/>
      <c r="D517" s="242"/>
      <c r="E517" s="237"/>
      <c r="F517" s="236"/>
      <c r="G517" s="236"/>
      <c r="H517" s="306" t="str">
        <f>IFERROR(+VLOOKUP(G517,'šifarnik Pg-Pa'!O$6:Q$22,2,FALSE),"")</f>
        <v/>
      </c>
      <c r="I517" s="146" t="str">
        <f>IFERROR(+VLOOKUP($G517,'šifarnik Pg-Pa'!$O$6:$Q$22,3,FALSE),"")</f>
        <v/>
      </c>
      <c r="J517" s="236"/>
      <c r="K517" s="305" t="str">
        <f>IFERROR(+VLOOKUP(J517,'šifarnik Pg-Pa'!O$28:P$140,2,FALSE),"")</f>
        <v/>
      </c>
      <c r="L517" s="245"/>
      <c r="M517" s="244"/>
      <c r="N517" s="239"/>
      <c r="O517" s="195"/>
      <c r="P517" s="239"/>
      <c r="Q517" s="239"/>
      <c r="R517" s="76"/>
      <c r="S517" s="76"/>
      <c r="T517" s="76"/>
      <c r="U517" s="76"/>
      <c r="V517" s="197"/>
      <c r="W517" s="197"/>
      <c r="X517" s="197"/>
      <c r="Y517" s="197"/>
      <c r="Z517" s="197"/>
      <c r="AA517" s="197"/>
      <c r="AB517" s="197">
        <f t="shared" si="8"/>
        <v>0</v>
      </c>
    </row>
    <row r="518" spans="1:28">
      <c r="A518">
        <f>+IF(P518&gt;0,+MAX(A$8:A517)+1,0)</f>
        <v>0</v>
      </c>
      <c r="B518" s="240"/>
      <c r="C518" s="237"/>
      <c r="D518" s="242"/>
      <c r="E518" s="237"/>
      <c r="F518" s="236"/>
      <c r="G518" s="236"/>
      <c r="H518" s="306" t="str">
        <f>IFERROR(+VLOOKUP(G518,'šifarnik Pg-Pa'!O$6:Q$22,2,FALSE),"")</f>
        <v/>
      </c>
      <c r="I518" s="146" t="str">
        <f>IFERROR(+VLOOKUP($G518,'šifarnik Pg-Pa'!$O$6:$Q$22,3,FALSE),"")</f>
        <v/>
      </c>
      <c r="J518" s="236"/>
      <c r="K518" s="305" t="str">
        <f>IFERROR(+VLOOKUP(J518,'šifarnik Pg-Pa'!O$28:P$140,2,FALSE),"")</f>
        <v/>
      </c>
      <c r="L518" s="245"/>
      <c r="M518" s="244"/>
      <c r="N518" s="239"/>
      <c r="O518" s="195"/>
      <c r="P518" s="239"/>
      <c r="Q518" s="239"/>
      <c r="R518" s="76"/>
      <c r="S518" s="76"/>
      <c r="T518" s="76"/>
      <c r="U518" s="76"/>
      <c r="V518" s="197"/>
      <c r="W518" s="197"/>
      <c r="X518" s="197"/>
      <c r="Y518" s="197"/>
      <c r="Z518" s="197"/>
      <c r="AA518" s="197"/>
      <c r="AB518" s="197">
        <f t="shared" si="8"/>
        <v>0</v>
      </c>
    </row>
    <row r="519" spans="1:28">
      <c r="A519">
        <f>+IF(P519&gt;0,+MAX(A$8:A518)+1,0)</f>
        <v>0</v>
      </c>
      <c r="B519" s="240"/>
      <c r="C519" s="237"/>
      <c r="D519" s="242"/>
      <c r="E519" s="237"/>
      <c r="F519" s="236"/>
      <c r="G519" s="236"/>
      <c r="H519" s="306" t="str">
        <f>IFERROR(+VLOOKUP(G519,'šifarnik Pg-Pa'!O$6:Q$22,2,FALSE),"")</f>
        <v/>
      </c>
      <c r="I519" s="146" t="str">
        <f>IFERROR(+VLOOKUP($G519,'šifarnik Pg-Pa'!$O$6:$Q$22,3,FALSE),"")</f>
        <v/>
      </c>
      <c r="J519" s="236"/>
      <c r="K519" s="305" t="str">
        <f>IFERROR(+VLOOKUP(J519,'šifarnik Pg-Pa'!O$28:P$140,2,FALSE),"")</f>
        <v/>
      </c>
      <c r="L519" s="245"/>
      <c r="M519" s="244"/>
      <c r="N519" s="239"/>
      <c r="O519" s="195"/>
      <c r="P519" s="239"/>
      <c r="Q519" s="239"/>
      <c r="R519" s="76"/>
      <c r="S519" s="76"/>
      <c r="T519" s="76"/>
      <c r="U519" s="76"/>
      <c r="V519" s="197"/>
      <c r="W519" s="197"/>
      <c r="X519" s="197"/>
      <c r="Y519" s="197"/>
      <c r="Z519" s="197"/>
      <c r="AA519" s="197"/>
      <c r="AB519" s="197">
        <f t="shared" si="8"/>
        <v>0</v>
      </c>
    </row>
    <row r="520" spans="1:28">
      <c r="A520">
        <f>+IF(P520&gt;0,+MAX(A$8:A519)+1,0)</f>
        <v>0</v>
      </c>
      <c r="B520" s="240"/>
      <c r="C520" s="237"/>
      <c r="D520" s="242"/>
      <c r="E520" s="237"/>
      <c r="F520" s="236"/>
      <c r="G520" s="236"/>
      <c r="H520" s="306" t="str">
        <f>IFERROR(+VLOOKUP(G520,'šifarnik Pg-Pa'!O$6:Q$22,2,FALSE),"")</f>
        <v/>
      </c>
      <c r="I520" s="146" t="str">
        <f>IFERROR(+VLOOKUP($G520,'šifarnik Pg-Pa'!$O$6:$Q$22,3,FALSE),"")</f>
        <v/>
      </c>
      <c r="J520" s="236"/>
      <c r="K520" s="305" t="str">
        <f>IFERROR(+VLOOKUP(J520,'šifarnik Pg-Pa'!O$28:P$140,2,FALSE),"")</f>
        <v/>
      </c>
      <c r="L520" s="245"/>
      <c r="M520" s="244"/>
      <c r="N520" s="239"/>
      <c r="O520" s="195"/>
      <c r="P520" s="239"/>
      <c r="Q520" s="239"/>
      <c r="R520" s="76"/>
      <c r="S520" s="76"/>
      <c r="T520" s="76"/>
      <c r="U520" s="76"/>
      <c r="V520" s="197"/>
      <c r="W520" s="197"/>
      <c r="X520" s="197"/>
      <c r="Y520" s="197"/>
      <c r="Z520" s="197"/>
      <c r="AA520" s="197"/>
      <c r="AB520" s="197">
        <f t="shared" si="8"/>
        <v>0</v>
      </c>
    </row>
    <row r="521" spans="1:28">
      <c r="A521">
        <f>+IF(P521&gt;0,+MAX(A$8:A520)+1,0)</f>
        <v>0</v>
      </c>
      <c r="B521" s="240"/>
      <c r="C521" s="237"/>
      <c r="D521" s="242"/>
      <c r="E521" s="237"/>
      <c r="F521" s="236"/>
      <c r="G521" s="236"/>
      <c r="H521" s="306" t="str">
        <f>IFERROR(+VLOOKUP(G521,'šifarnik Pg-Pa'!O$6:Q$22,2,FALSE),"")</f>
        <v/>
      </c>
      <c r="I521" s="146" t="str">
        <f>IFERROR(+VLOOKUP($G521,'šifarnik Pg-Pa'!$O$6:$Q$22,3,FALSE),"")</f>
        <v/>
      </c>
      <c r="J521" s="236"/>
      <c r="K521" s="305" t="str">
        <f>IFERROR(+VLOOKUP(J521,'šifarnik Pg-Pa'!O$28:P$140,2,FALSE),"")</f>
        <v/>
      </c>
      <c r="L521" s="245"/>
      <c r="M521" s="244"/>
      <c r="N521" s="239"/>
      <c r="O521" s="195"/>
      <c r="P521" s="239"/>
      <c r="Q521" s="239"/>
      <c r="R521" s="76"/>
      <c r="S521" s="76"/>
      <c r="T521" s="76"/>
      <c r="U521" s="76"/>
      <c r="V521" s="197"/>
      <c r="W521" s="197"/>
      <c r="X521" s="197"/>
      <c r="Y521" s="197"/>
      <c r="Z521" s="197"/>
      <c r="AA521" s="197"/>
      <c r="AB521" s="197">
        <f t="shared" ref="AB521:AB584" si="9">+LEN(O521)</f>
        <v>0</v>
      </c>
    </row>
    <row r="522" spans="1:28">
      <c r="A522">
        <f>+IF(P522&gt;0,+MAX(A$8:A521)+1,0)</f>
        <v>0</v>
      </c>
      <c r="B522" s="240"/>
      <c r="C522" s="237"/>
      <c r="D522" s="242"/>
      <c r="E522" s="237"/>
      <c r="F522" s="236"/>
      <c r="G522" s="236"/>
      <c r="H522" s="306" t="str">
        <f>IFERROR(+VLOOKUP(G522,'šifarnik Pg-Pa'!O$6:Q$22,2,FALSE),"")</f>
        <v/>
      </c>
      <c r="I522" s="146" t="str">
        <f>IFERROR(+VLOOKUP($G522,'šifarnik Pg-Pa'!$O$6:$Q$22,3,FALSE),"")</f>
        <v/>
      </c>
      <c r="J522" s="236"/>
      <c r="K522" s="305" t="str">
        <f>IFERROR(+VLOOKUP(J522,'šifarnik Pg-Pa'!O$28:P$140,2,FALSE),"")</f>
        <v/>
      </c>
      <c r="L522" s="245"/>
      <c r="M522" s="244"/>
      <c r="N522" s="239"/>
      <c r="O522" s="195"/>
      <c r="P522" s="239"/>
      <c r="Q522" s="239"/>
      <c r="R522" s="76"/>
      <c r="S522" s="76"/>
      <c r="T522" s="76"/>
      <c r="U522" s="76"/>
      <c r="V522" s="197"/>
      <c r="W522" s="197"/>
      <c r="X522" s="197"/>
      <c r="Y522" s="197"/>
      <c r="Z522" s="197"/>
      <c r="AA522" s="197"/>
      <c r="AB522" s="197">
        <f t="shared" si="9"/>
        <v>0</v>
      </c>
    </row>
    <row r="523" spans="1:28">
      <c r="A523">
        <f>+IF(P523&gt;0,+MAX(A$8:A522)+1,0)</f>
        <v>0</v>
      </c>
      <c r="B523" s="240"/>
      <c r="C523" s="237"/>
      <c r="D523" s="242"/>
      <c r="E523" s="237"/>
      <c r="F523" s="236"/>
      <c r="G523" s="236"/>
      <c r="H523" s="306" t="str">
        <f>IFERROR(+VLOOKUP(G523,'šifarnik Pg-Pa'!O$6:Q$22,2,FALSE),"")</f>
        <v/>
      </c>
      <c r="I523" s="146" t="str">
        <f>IFERROR(+VLOOKUP($G523,'šifarnik Pg-Pa'!$O$6:$Q$22,3,FALSE),"")</f>
        <v/>
      </c>
      <c r="J523" s="236"/>
      <c r="K523" s="305" t="str">
        <f>IFERROR(+VLOOKUP(J523,'šifarnik Pg-Pa'!O$28:P$140,2,FALSE),"")</f>
        <v/>
      </c>
      <c r="L523" s="245"/>
      <c r="M523" s="244"/>
      <c r="N523" s="239"/>
      <c r="O523" s="195"/>
      <c r="P523" s="239"/>
      <c r="Q523" s="239"/>
      <c r="R523" s="76"/>
      <c r="S523" s="76"/>
      <c r="T523" s="76"/>
      <c r="U523" s="76"/>
      <c r="V523" s="197"/>
      <c r="W523" s="197"/>
      <c r="X523" s="197"/>
      <c r="Y523" s="197"/>
      <c r="Z523" s="197"/>
      <c r="AA523" s="197"/>
      <c r="AB523" s="197">
        <f t="shared" si="9"/>
        <v>0</v>
      </c>
    </row>
    <row r="524" spans="1:28">
      <c r="A524">
        <f>+IF(P524&gt;0,+MAX(A$8:A523)+1,0)</f>
        <v>0</v>
      </c>
      <c r="B524" s="240"/>
      <c r="C524" s="237"/>
      <c r="D524" s="242"/>
      <c r="E524" s="237"/>
      <c r="F524" s="236"/>
      <c r="G524" s="236"/>
      <c r="H524" s="306" t="str">
        <f>IFERROR(+VLOOKUP(G524,'šifarnik Pg-Pa'!O$6:Q$22,2,FALSE),"")</f>
        <v/>
      </c>
      <c r="I524" s="146" t="str">
        <f>IFERROR(+VLOOKUP($G524,'šifarnik Pg-Pa'!$O$6:$Q$22,3,FALSE),"")</f>
        <v/>
      </c>
      <c r="J524" s="236"/>
      <c r="K524" s="305" t="str">
        <f>IFERROR(+VLOOKUP(J524,'šifarnik Pg-Pa'!O$28:P$140,2,FALSE),"")</f>
        <v/>
      </c>
      <c r="L524" s="245"/>
      <c r="M524" s="244"/>
      <c r="N524" s="239"/>
      <c r="O524" s="195"/>
      <c r="P524" s="239"/>
      <c r="Q524" s="239"/>
      <c r="R524" s="76"/>
      <c r="S524" s="76"/>
      <c r="T524" s="76"/>
      <c r="U524" s="76"/>
      <c r="V524" s="197"/>
      <c r="W524" s="197"/>
      <c r="X524" s="197"/>
      <c r="Y524" s="197"/>
      <c r="Z524" s="197"/>
      <c r="AA524" s="197"/>
      <c r="AB524" s="197">
        <f t="shared" si="9"/>
        <v>0</v>
      </c>
    </row>
    <row r="525" spans="1:28">
      <c r="A525">
        <f>+IF(P525&gt;0,+MAX(A$8:A524)+1,0)</f>
        <v>0</v>
      </c>
      <c r="B525" s="240"/>
      <c r="C525" s="237"/>
      <c r="D525" s="242"/>
      <c r="E525" s="237"/>
      <c r="F525" s="236"/>
      <c r="G525" s="236"/>
      <c r="H525" s="306" t="str">
        <f>IFERROR(+VLOOKUP(G525,'šifarnik Pg-Pa'!O$6:Q$22,2,FALSE),"")</f>
        <v/>
      </c>
      <c r="I525" s="146" t="str">
        <f>IFERROR(+VLOOKUP($G525,'šifarnik Pg-Pa'!$O$6:$Q$22,3,FALSE),"")</f>
        <v/>
      </c>
      <c r="J525" s="236"/>
      <c r="K525" s="305" t="str">
        <f>IFERROR(+VLOOKUP(J525,'šifarnik Pg-Pa'!O$28:P$140,2,FALSE),"")</f>
        <v/>
      </c>
      <c r="L525" s="245"/>
      <c r="M525" s="244"/>
      <c r="N525" s="239"/>
      <c r="O525" s="195"/>
      <c r="P525" s="239"/>
      <c r="Q525" s="239"/>
      <c r="R525" s="76"/>
      <c r="S525" s="76"/>
      <c r="T525" s="76"/>
      <c r="U525" s="76"/>
      <c r="V525" s="197"/>
      <c r="W525" s="197"/>
      <c r="X525" s="197"/>
      <c r="Y525" s="197"/>
      <c r="Z525" s="197"/>
      <c r="AA525" s="197"/>
      <c r="AB525" s="197">
        <f t="shared" si="9"/>
        <v>0</v>
      </c>
    </row>
    <row r="526" spans="1:28">
      <c r="A526">
        <f>+IF(P526&gt;0,+MAX(A$8:A525)+1,0)</f>
        <v>0</v>
      </c>
      <c r="B526" s="240"/>
      <c r="C526" s="237"/>
      <c r="D526" s="242"/>
      <c r="E526" s="237"/>
      <c r="F526" s="236"/>
      <c r="G526" s="236"/>
      <c r="H526" s="306" t="str">
        <f>IFERROR(+VLOOKUP(G526,'šifarnik Pg-Pa'!O$6:Q$22,2,FALSE),"")</f>
        <v/>
      </c>
      <c r="I526" s="146" t="str">
        <f>IFERROR(+VLOOKUP($G526,'šifarnik Pg-Pa'!$O$6:$Q$22,3,FALSE),"")</f>
        <v/>
      </c>
      <c r="J526" s="236"/>
      <c r="K526" s="305" t="str">
        <f>IFERROR(+VLOOKUP(J526,'šifarnik Pg-Pa'!O$28:P$140,2,FALSE),"")</f>
        <v/>
      </c>
      <c r="L526" s="245"/>
      <c r="M526" s="244"/>
      <c r="N526" s="239"/>
      <c r="O526" s="195"/>
      <c r="P526" s="239"/>
      <c r="Q526" s="239"/>
      <c r="R526" s="76"/>
      <c r="S526" s="76"/>
      <c r="T526" s="76"/>
      <c r="U526" s="76"/>
      <c r="V526" s="197"/>
      <c r="W526" s="197"/>
      <c r="X526" s="197"/>
      <c r="Y526" s="197"/>
      <c r="Z526" s="197"/>
      <c r="AA526" s="197"/>
      <c r="AB526" s="197">
        <f t="shared" si="9"/>
        <v>0</v>
      </c>
    </row>
    <row r="527" spans="1:28">
      <c r="A527">
        <f>+IF(P527&gt;0,+MAX(A$8:A526)+1,0)</f>
        <v>0</v>
      </c>
      <c r="B527" s="240"/>
      <c r="C527" s="237"/>
      <c r="D527" s="242"/>
      <c r="E527" s="237"/>
      <c r="F527" s="236"/>
      <c r="G527" s="236"/>
      <c r="H527" s="306" t="str">
        <f>IFERROR(+VLOOKUP(G527,'šifarnik Pg-Pa'!O$6:Q$22,2,FALSE),"")</f>
        <v/>
      </c>
      <c r="I527" s="146" t="str">
        <f>IFERROR(+VLOOKUP($G527,'šifarnik Pg-Pa'!$O$6:$Q$22,3,FALSE),"")</f>
        <v/>
      </c>
      <c r="J527" s="236"/>
      <c r="K527" s="305" t="str">
        <f>IFERROR(+VLOOKUP(J527,'šifarnik Pg-Pa'!O$28:P$140,2,FALSE),"")</f>
        <v/>
      </c>
      <c r="L527" s="245"/>
      <c r="M527" s="244"/>
      <c r="N527" s="239"/>
      <c r="O527" s="195"/>
      <c r="P527" s="239"/>
      <c r="Q527" s="239"/>
      <c r="R527" s="76"/>
      <c r="S527" s="76"/>
      <c r="T527" s="76"/>
      <c r="U527" s="76"/>
      <c r="V527" s="197"/>
      <c r="W527" s="197"/>
      <c r="X527" s="197"/>
      <c r="Y527" s="197"/>
      <c r="Z527" s="197"/>
      <c r="AA527" s="197"/>
      <c r="AB527" s="197">
        <f t="shared" si="9"/>
        <v>0</v>
      </c>
    </row>
    <row r="528" spans="1:28">
      <c r="A528">
        <f>+IF(P528&gt;0,+MAX(A$8:A527)+1,0)</f>
        <v>0</v>
      </c>
      <c r="B528" s="240"/>
      <c r="C528" s="237"/>
      <c r="D528" s="242"/>
      <c r="E528" s="237"/>
      <c r="F528" s="236"/>
      <c r="G528" s="236"/>
      <c r="H528" s="306" t="str">
        <f>IFERROR(+VLOOKUP(G528,'šifarnik Pg-Pa'!O$6:Q$22,2,FALSE),"")</f>
        <v/>
      </c>
      <c r="I528" s="146" t="str">
        <f>IFERROR(+VLOOKUP($G528,'šifarnik Pg-Pa'!$O$6:$Q$22,3,FALSE),"")</f>
        <v/>
      </c>
      <c r="J528" s="236"/>
      <c r="K528" s="305" t="str">
        <f>IFERROR(+VLOOKUP(J528,'šifarnik Pg-Pa'!O$28:P$140,2,FALSE),"")</f>
        <v/>
      </c>
      <c r="L528" s="245"/>
      <c r="M528" s="244"/>
      <c r="N528" s="239"/>
      <c r="O528" s="195"/>
      <c r="P528" s="239"/>
      <c r="Q528" s="239"/>
      <c r="R528" s="76"/>
      <c r="S528" s="76"/>
      <c r="T528" s="76"/>
      <c r="U528" s="76"/>
      <c r="V528" s="197"/>
      <c r="W528" s="197"/>
      <c r="X528" s="197"/>
      <c r="Y528" s="197"/>
      <c r="Z528" s="197"/>
      <c r="AA528" s="197"/>
      <c r="AB528" s="197">
        <f t="shared" si="9"/>
        <v>0</v>
      </c>
    </row>
    <row r="529" spans="1:28">
      <c r="A529">
        <f>+IF(P529&gt;0,+MAX(A$8:A528)+1,0)</f>
        <v>0</v>
      </c>
      <c r="B529" s="240"/>
      <c r="C529" s="237"/>
      <c r="D529" s="242"/>
      <c r="E529" s="237"/>
      <c r="F529" s="236"/>
      <c r="G529" s="236"/>
      <c r="H529" s="306" t="str">
        <f>IFERROR(+VLOOKUP(G529,'šifarnik Pg-Pa'!O$6:Q$22,2,FALSE),"")</f>
        <v/>
      </c>
      <c r="I529" s="146" t="str">
        <f>IFERROR(+VLOOKUP($G529,'šifarnik Pg-Pa'!$O$6:$Q$22,3,FALSE),"")</f>
        <v/>
      </c>
      <c r="J529" s="236"/>
      <c r="K529" s="305" t="str">
        <f>IFERROR(+VLOOKUP(J529,'šifarnik Pg-Pa'!O$28:P$140,2,FALSE),"")</f>
        <v/>
      </c>
      <c r="L529" s="245"/>
      <c r="M529" s="244"/>
      <c r="N529" s="239"/>
      <c r="O529" s="195"/>
      <c r="P529" s="239"/>
      <c r="Q529" s="239"/>
      <c r="R529" s="76"/>
      <c r="S529" s="76"/>
      <c r="T529" s="76"/>
      <c r="U529" s="76"/>
      <c r="V529" s="197"/>
      <c r="W529" s="197"/>
      <c r="X529" s="197"/>
      <c r="Y529" s="197"/>
      <c r="Z529" s="197"/>
      <c r="AA529" s="197"/>
      <c r="AB529" s="197">
        <f t="shared" si="9"/>
        <v>0</v>
      </c>
    </row>
    <row r="530" spans="1:28">
      <c r="A530">
        <f>+IF(P530&gt;0,+MAX(A$8:A529)+1,0)</f>
        <v>0</v>
      </c>
      <c r="B530" s="240"/>
      <c r="C530" s="237"/>
      <c r="D530" s="242"/>
      <c r="E530" s="237"/>
      <c r="F530" s="236"/>
      <c r="G530" s="236"/>
      <c r="H530" s="306" t="str">
        <f>IFERROR(+VLOOKUP(G530,'šifarnik Pg-Pa'!O$6:Q$22,2,FALSE),"")</f>
        <v/>
      </c>
      <c r="I530" s="146" t="str">
        <f>IFERROR(+VLOOKUP($G530,'šifarnik Pg-Pa'!$O$6:$Q$22,3,FALSE),"")</f>
        <v/>
      </c>
      <c r="J530" s="236"/>
      <c r="K530" s="305" t="str">
        <f>IFERROR(+VLOOKUP(J530,'šifarnik Pg-Pa'!O$28:P$140,2,FALSE),"")</f>
        <v/>
      </c>
      <c r="L530" s="245"/>
      <c r="M530" s="244"/>
      <c r="N530" s="239"/>
      <c r="O530" s="195"/>
      <c r="P530" s="239"/>
      <c r="Q530" s="239"/>
      <c r="R530" s="76"/>
      <c r="S530" s="76"/>
      <c r="T530" s="76"/>
      <c r="U530" s="76"/>
      <c r="V530" s="197"/>
      <c r="W530" s="197"/>
      <c r="X530" s="197"/>
      <c r="Y530" s="197"/>
      <c r="Z530" s="197"/>
      <c r="AA530" s="197"/>
      <c r="AB530" s="197">
        <f t="shared" si="9"/>
        <v>0</v>
      </c>
    </row>
    <row r="531" spans="1:28">
      <c r="A531">
        <f>+IF(P531&gt;0,+MAX(A$8:A530)+1,0)</f>
        <v>0</v>
      </c>
      <c r="B531" s="240"/>
      <c r="C531" s="237"/>
      <c r="D531" s="242"/>
      <c r="E531" s="237"/>
      <c r="F531" s="236"/>
      <c r="G531" s="236"/>
      <c r="H531" s="306" t="str">
        <f>IFERROR(+VLOOKUP(G531,'šifarnik Pg-Pa'!O$6:Q$22,2,FALSE),"")</f>
        <v/>
      </c>
      <c r="I531" s="146" t="str">
        <f>IFERROR(+VLOOKUP($G531,'šifarnik Pg-Pa'!$O$6:$Q$22,3,FALSE),"")</f>
        <v/>
      </c>
      <c r="J531" s="236"/>
      <c r="K531" s="305" t="str">
        <f>IFERROR(+VLOOKUP(J531,'šifarnik Pg-Pa'!O$28:P$140,2,FALSE),"")</f>
        <v/>
      </c>
      <c r="L531" s="245"/>
      <c r="M531" s="244"/>
      <c r="N531" s="239"/>
      <c r="O531" s="195"/>
      <c r="P531" s="239"/>
      <c r="Q531" s="239"/>
      <c r="R531" s="76"/>
      <c r="S531" s="76"/>
      <c r="T531" s="76"/>
      <c r="U531" s="76"/>
      <c r="V531" s="197"/>
      <c r="W531" s="197"/>
      <c r="X531" s="197"/>
      <c r="Y531" s="197"/>
      <c r="Z531" s="197"/>
      <c r="AA531" s="197"/>
      <c r="AB531" s="197">
        <f t="shared" si="9"/>
        <v>0</v>
      </c>
    </row>
    <row r="532" spans="1:28">
      <c r="A532">
        <f>+IF(P532&gt;0,+MAX(A$8:A531)+1,0)</f>
        <v>0</v>
      </c>
      <c r="B532" s="240"/>
      <c r="C532" s="237"/>
      <c r="D532" s="242"/>
      <c r="E532" s="237"/>
      <c r="F532" s="236"/>
      <c r="G532" s="236"/>
      <c r="H532" s="306" t="str">
        <f>IFERROR(+VLOOKUP(G532,'šifarnik Pg-Pa'!O$6:Q$22,2,FALSE),"")</f>
        <v/>
      </c>
      <c r="I532" s="146" t="str">
        <f>IFERROR(+VLOOKUP($G532,'šifarnik Pg-Pa'!$O$6:$Q$22,3,FALSE),"")</f>
        <v/>
      </c>
      <c r="J532" s="236"/>
      <c r="K532" s="305" t="str">
        <f>IFERROR(+VLOOKUP(J532,'šifarnik Pg-Pa'!O$28:P$140,2,FALSE),"")</f>
        <v/>
      </c>
      <c r="L532" s="245"/>
      <c r="M532" s="244"/>
      <c r="N532" s="239"/>
      <c r="O532" s="195"/>
      <c r="P532" s="239"/>
      <c r="Q532" s="239"/>
      <c r="R532" s="76"/>
      <c r="S532" s="76"/>
      <c r="T532" s="76"/>
      <c r="U532" s="76"/>
      <c r="V532" s="197"/>
      <c r="W532" s="197"/>
      <c r="X532" s="197"/>
      <c r="Y532" s="197"/>
      <c r="Z532" s="197"/>
      <c r="AA532" s="197"/>
      <c r="AB532" s="197">
        <f t="shared" si="9"/>
        <v>0</v>
      </c>
    </row>
    <row r="533" spans="1:28">
      <c r="A533">
        <f>+IF(P533&gt;0,+MAX(A$8:A532)+1,0)</f>
        <v>0</v>
      </c>
      <c r="B533" s="240"/>
      <c r="C533" s="237"/>
      <c r="D533" s="242"/>
      <c r="E533" s="237"/>
      <c r="F533" s="236"/>
      <c r="G533" s="236"/>
      <c r="H533" s="306" t="str">
        <f>IFERROR(+VLOOKUP(G533,'šifarnik Pg-Pa'!O$6:Q$22,2,FALSE),"")</f>
        <v/>
      </c>
      <c r="I533" s="146" t="str">
        <f>IFERROR(+VLOOKUP($G533,'šifarnik Pg-Pa'!$O$6:$Q$22,3,FALSE),"")</f>
        <v/>
      </c>
      <c r="J533" s="236"/>
      <c r="K533" s="305" t="str">
        <f>IFERROR(+VLOOKUP(J533,'šifarnik Pg-Pa'!O$28:P$140,2,FALSE),"")</f>
        <v/>
      </c>
      <c r="L533" s="245"/>
      <c r="M533" s="244"/>
      <c r="N533" s="239"/>
      <c r="O533" s="195"/>
      <c r="P533" s="239"/>
      <c r="Q533" s="239"/>
      <c r="R533" s="76"/>
      <c r="S533" s="76"/>
      <c r="T533" s="76"/>
      <c r="U533" s="76"/>
      <c r="V533" s="197"/>
      <c r="W533" s="197"/>
      <c r="X533" s="197"/>
      <c r="Y533" s="197"/>
      <c r="Z533" s="197"/>
      <c r="AA533" s="197"/>
      <c r="AB533" s="197">
        <f t="shared" si="9"/>
        <v>0</v>
      </c>
    </row>
    <row r="534" spans="1:28">
      <c r="A534">
        <f>+IF(P534&gt;0,+MAX(A$8:A533)+1,0)</f>
        <v>0</v>
      </c>
      <c r="B534" s="240"/>
      <c r="C534" s="237"/>
      <c r="D534" s="242"/>
      <c r="E534" s="237"/>
      <c r="F534" s="236"/>
      <c r="G534" s="236"/>
      <c r="H534" s="306" t="str">
        <f>IFERROR(+VLOOKUP(G534,'šifarnik Pg-Pa'!O$6:Q$22,2,FALSE),"")</f>
        <v/>
      </c>
      <c r="I534" s="146" t="str">
        <f>IFERROR(+VLOOKUP($G534,'šifarnik Pg-Pa'!$O$6:$Q$22,3,FALSE),"")</f>
        <v/>
      </c>
      <c r="J534" s="236"/>
      <c r="K534" s="305" t="str">
        <f>IFERROR(+VLOOKUP(J534,'šifarnik Pg-Pa'!O$28:P$140,2,FALSE),"")</f>
        <v/>
      </c>
      <c r="L534" s="245"/>
      <c r="M534" s="244"/>
      <c r="N534" s="239"/>
      <c r="O534" s="195"/>
      <c r="P534" s="239"/>
      <c r="Q534" s="239"/>
      <c r="R534" s="76"/>
      <c r="S534" s="76"/>
      <c r="T534" s="76"/>
      <c r="U534" s="76"/>
      <c r="V534" s="197"/>
      <c r="W534" s="197"/>
      <c r="X534" s="197"/>
      <c r="Y534" s="197"/>
      <c r="Z534" s="197"/>
      <c r="AA534" s="197"/>
      <c r="AB534" s="197">
        <f t="shared" si="9"/>
        <v>0</v>
      </c>
    </row>
    <row r="535" spans="1:28">
      <c r="A535">
        <f>+IF(P535&gt;0,+MAX(A$8:A534)+1,0)</f>
        <v>0</v>
      </c>
      <c r="B535" s="240"/>
      <c r="C535" s="237"/>
      <c r="D535" s="242"/>
      <c r="E535" s="237"/>
      <c r="F535" s="236"/>
      <c r="G535" s="236"/>
      <c r="H535" s="306" t="str">
        <f>IFERROR(+VLOOKUP(G535,'šifarnik Pg-Pa'!O$6:Q$22,2,FALSE),"")</f>
        <v/>
      </c>
      <c r="I535" s="146" t="str">
        <f>IFERROR(+VLOOKUP($G535,'šifarnik Pg-Pa'!$O$6:$Q$22,3,FALSE),"")</f>
        <v/>
      </c>
      <c r="J535" s="236"/>
      <c r="K535" s="305" t="str">
        <f>IFERROR(+VLOOKUP(J535,'šifarnik Pg-Pa'!O$28:P$140,2,FALSE),"")</f>
        <v/>
      </c>
      <c r="L535" s="245"/>
      <c r="M535" s="244"/>
      <c r="N535" s="239"/>
      <c r="O535" s="195"/>
      <c r="P535" s="239"/>
      <c r="Q535" s="239"/>
      <c r="R535" s="76"/>
      <c r="S535" s="76"/>
      <c r="T535" s="76"/>
      <c r="U535" s="76"/>
      <c r="V535" s="197"/>
      <c r="W535" s="197"/>
      <c r="X535" s="197"/>
      <c r="Y535" s="197"/>
      <c r="Z535" s="197"/>
      <c r="AA535" s="197"/>
      <c r="AB535" s="197">
        <f t="shared" si="9"/>
        <v>0</v>
      </c>
    </row>
    <row r="536" spans="1:28">
      <c r="A536">
        <f>+IF(P536&gt;0,+MAX(A$8:A535)+1,0)</f>
        <v>0</v>
      </c>
      <c r="B536" s="240"/>
      <c r="C536" s="237"/>
      <c r="D536" s="242"/>
      <c r="E536" s="237"/>
      <c r="F536" s="236"/>
      <c r="G536" s="236"/>
      <c r="H536" s="306" t="str">
        <f>IFERROR(+VLOOKUP(G536,'šifarnik Pg-Pa'!O$6:Q$22,2,FALSE),"")</f>
        <v/>
      </c>
      <c r="I536" s="146" t="str">
        <f>IFERROR(+VLOOKUP($G536,'šifarnik Pg-Pa'!$O$6:$Q$22,3,FALSE),"")</f>
        <v/>
      </c>
      <c r="J536" s="236"/>
      <c r="K536" s="305" t="str">
        <f>IFERROR(+VLOOKUP(J536,'šifarnik Pg-Pa'!O$28:P$140,2,FALSE),"")</f>
        <v/>
      </c>
      <c r="L536" s="245"/>
      <c r="M536" s="244"/>
      <c r="N536" s="239"/>
      <c r="O536" s="195"/>
      <c r="P536" s="239"/>
      <c r="Q536" s="239"/>
      <c r="R536" s="76"/>
      <c r="S536" s="76"/>
      <c r="T536" s="76"/>
      <c r="U536" s="76"/>
      <c r="V536" s="197"/>
      <c r="W536" s="197"/>
      <c r="X536" s="197"/>
      <c r="Y536" s="197"/>
      <c r="Z536" s="197"/>
      <c r="AA536" s="197"/>
      <c r="AB536" s="197">
        <f t="shared" si="9"/>
        <v>0</v>
      </c>
    </row>
    <row r="537" spans="1:28">
      <c r="A537">
        <f>+IF(P537&gt;0,+MAX(A$8:A536)+1,0)</f>
        <v>0</v>
      </c>
      <c r="B537" s="240"/>
      <c r="C537" s="237"/>
      <c r="D537" s="242"/>
      <c r="E537" s="237"/>
      <c r="F537" s="236"/>
      <c r="G537" s="236"/>
      <c r="H537" s="306" t="str">
        <f>IFERROR(+VLOOKUP(G537,'šifarnik Pg-Pa'!O$6:Q$22,2,FALSE),"")</f>
        <v/>
      </c>
      <c r="I537" s="146" t="str">
        <f>IFERROR(+VLOOKUP($G537,'šifarnik Pg-Pa'!$O$6:$Q$22,3,FALSE),"")</f>
        <v/>
      </c>
      <c r="J537" s="236"/>
      <c r="K537" s="305" t="str">
        <f>IFERROR(+VLOOKUP(J537,'šifarnik Pg-Pa'!O$28:P$140,2,FALSE),"")</f>
        <v/>
      </c>
      <c r="L537" s="245"/>
      <c r="M537" s="244"/>
      <c r="N537" s="239"/>
      <c r="O537" s="195"/>
      <c r="P537" s="239"/>
      <c r="Q537" s="239"/>
      <c r="R537" s="76"/>
      <c r="S537" s="76"/>
      <c r="T537" s="76"/>
      <c r="U537" s="76"/>
      <c r="V537" s="197"/>
      <c r="W537" s="197"/>
      <c r="X537" s="197"/>
      <c r="Y537" s="197"/>
      <c r="Z537" s="197"/>
      <c r="AA537" s="197"/>
      <c r="AB537" s="197">
        <f t="shared" si="9"/>
        <v>0</v>
      </c>
    </row>
    <row r="538" spans="1:28">
      <c r="A538">
        <f>+IF(P538&gt;0,+MAX(A$8:A537)+1,0)</f>
        <v>0</v>
      </c>
      <c r="B538" s="240"/>
      <c r="C538" s="237"/>
      <c r="D538" s="242"/>
      <c r="E538" s="237"/>
      <c r="F538" s="236"/>
      <c r="G538" s="236"/>
      <c r="H538" s="306" t="str">
        <f>IFERROR(+VLOOKUP(G538,'šifarnik Pg-Pa'!O$6:Q$22,2,FALSE),"")</f>
        <v/>
      </c>
      <c r="I538" s="146" t="str">
        <f>IFERROR(+VLOOKUP($G538,'šifarnik Pg-Pa'!$O$6:$Q$22,3,FALSE),"")</f>
        <v/>
      </c>
      <c r="J538" s="236"/>
      <c r="K538" s="305" t="str">
        <f>IFERROR(+VLOOKUP(J538,'šifarnik Pg-Pa'!O$28:P$140,2,FALSE),"")</f>
        <v/>
      </c>
      <c r="L538" s="245"/>
      <c r="M538" s="244"/>
      <c r="N538" s="239"/>
      <c r="O538" s="195"/>
      <c r="P538" s="239"/>
      <c r="Q538" s="239"/>
      <c r="R538" s="76"/>
      <c r="S538" s="76"/>
      <c r="T538" s="76"/>
      <c r="U538" s="76"/>
      <c r="V538" s="197"/>
      <c r="W538" s="197"/>
      <c r="X538" s="197"/>
      <c r="Y538" s="197"/>
      <c r="Z538" s="197"/>
      <c r="AA538" s="197"/>
      <c r="AB538" s="197">
        <f t="shared" si="9"/>
        <v>0</v>
      </c>
    </row>
    <row r="539" spans="1:28">
      <c r="A539">
        <f>+IF(P539&gt;0,+MAX(A$8:A538)+1,0)</f>
        <v>0</v>
      </c>
      <c r="B539" s="240"/>
      <c r="C539" s="237"/>
      <c r="D539" s="242"/>
      <c r="E539" s="237"/>
      <c r="F539" s="236"/>
      <c r="G539" s="236"/>
      <c r="H539" s="306" t="str">
        <f>IFERROR(+VLOOKUP(G539,'šifarnik Pg-Pa'!O$6:Q$22,2,FALSE),"")</f>
        <v/>
      </c>
      <c r="I539" s="146" t="str">
        <f>IFERROR(+VLOOKUP($G539,'šifarnik Pg-Pa'!$O$6:$Q$22,3,FALSE),"")</f>
        <v/>
      </c>
      <c r="J539" s="236"/>
      <c r="K539" s="305" t="str">
        <f>IFERROR(+VLOOKUP(J539,'šifarnik Pg-Pa'!O$28:P$140,2,FALSE),"")</f>
        <v/>
      </c>
      <c r="L539" s="245"/>
      <c r="M539" s="244"/>
      <c r="N539" s="239"/>
      <c r="O539" s="195"/>
      <c r="P539" s="239"/>
      <c r="Q539" s="239"/>
      <c r="R539" s="76"/>
      <c r="S539" s="76"/>
      <c r="T539" s="76"/>
      <c r="U539" s="76"/>
      <c r="V539" s="197"/>
      <c r="W539" s="197"/>
      <c r="X539" s="197"/>
      <c r="Y539" s="197"/>
      <c r="Z539" s="197"/>
      <c r="AA539" s="197"/>
      <c r="AB539" s="197">
        <f t="shared" si="9"/>
        <v>0</v>
      </c>
    </row>
    <row r="540" spans="1:28">
      <c r="A540">
        <f>+IF(P540&gt;0,+MAX(A$8:A539)+1,0)</f>
        <v>0</v>
      </c>
      <c r="B540" s="240"/>
      <c r="C540" s="237"/>
      <c r="D540" s="242"/>
      <c r="E540" s="237"/>
      <c r="F540" s="236"/>
      <c r="G540" s="236"/>
      <c r="H540" s="306" t="str">
        <f>IFERROR(+VLOOKUP(G540,'šifarnik Pg-Pa'!O$6:Q$22,2,FALSE),"")</f>
        <v/>
      </c>
      <c r="I540" s="146" t="str">
        <f>IFERROR(+VLOOKUP($G540,'šifarnik Pg-Pa'!$O$6:$Q$22,3,FALSE),"")</f>
        <v/>
      </c>
      <c r="J540" s="236"/>
      <c r="K540" s="305" t="str">
        <f>IFERROR(+VLOOKUP(J540,'šifarnik Pg-Pa'!O$28:P$140,2,FALSE),"")</f>
        <v/>
      </c>
      <c r="L540" s="245"/>
      <c r="M540" s="244"/>
      <c r="N540" s="239"/>
      <c r="O540" s="195"/>
      <c r="P540" s="239"/>
      <c r="Q540" s="239"/>
      <c r="R540" s="76"/>
      <c r="S540" s="76"/>
      <c r="T540" s="76"/>
      <c r="U540" s="76"/>
      <c r="V540" s="197"/>
      <c r="W540" s="197"/>
      <c r="X540" s="197"/>
      <c r="Y540" s="197"/>
      <c r="Z540" s="197"/>
      <c r="AA540" s="197"/>
      <c r="AB540" s="197">
        <f t="shared" si="9"/>
        <v>0</v>
      </c>
    </row>
    <row r="541" spans="1:28">
      <c r="A541">
        <f>+IF(P541&gt;0,+MAX(A$8:A540)+1,0)</f>
        <v>0</v>
      </c>
      <c r="B541" s="240"/>
      <c r="C541" s="237"/>
      <c r="D541" s="242"/>
      <c r="E541" s="237"/>
      <c r="F541" s="236"/>
      <c r="G541" s="236"/>
      <c r="H541" s="306" t="str">
        <f>IFERROR(+VLOOKUP(G541,'šifarnik Pg-Pa'!O$6:Q$22,2,FALSE),"")</f>
        <v/>
      </c>
      <c r="I541" s="146" t="str">
        <f>IFERROR(+VLOOKUP($G541,'šifarnik Pg-Pa'!$O$6:$Q$22,3,FALSE),"")</f>
        <v/>
      </c>
      <c r="J541" s="236"/>
      <c r="K541" s="305" t="str">
        <f>IFERROR(+VLOOKUP(J541,'šifarnik Pg-Pa'!O$28:P$140,2,FALSE),"")</f>
        <v/>
      </c>
      <c r="L541" s="245"/>
      <c r="M541" s="244"/>
      <c r="N541" s="239"/>
      <c r="O541" s="195"/>
      <c r="P541" s="239"/>
      <c r="Q541" s="239"/>
      <c r="R541" s="76"/>
      <c r="S541" s="76"/>
      <c r="T541" s="76"/>
      <c r="U541" s="76"/>
      <c r="V541" s="197"/>
      <c r="W541" s="197"/>
      <c r="X541" s="197"/>
      <c r="Y541" s="197"/>
      <c r="Z541" s="197"/>
      <c r="AA541" s="197"/>
      <c r="AB541" s="197">
        <f t="shared" si="9"/>
        <v>0</v>
      </c>
    </row>
    <row r="542" spans="1:28">
      <c r="A542">
        <f>+IF(P542&gt;0,+MAX(A$8:A541)+1,0)</f>
        <v>0</v>
      </c>
      <c r="B542" s="240"/>
      <c r="C542" s="237"/>
      <c r="D542" s="242"/>
      <c r="E542" s="237"/>
      <c r="F542" s="236"/>
      <c r="G542" s="236"/>
      <c r="H542" s="306" t="str">
        <f>IFERROR(+VLOOKUP(G542,'šifarnik Pg-Pa'!O$6:Q$22,2,FALSE),"")</f>
        <v/>
      </c>
      <c r="I542" s="146" t="str">
        <f>IFERROR(+VLOOKUP($G542,'šifarnik Pg-Pa'!$O$6:$Q$22,3,FALSE),"")</f>
        <v/>
      </c>
      <c r="J542" s="236"/>
      <c r="K542" s="305" t="str">
        <f>IFERROR(+VLOOKUP(J542,'šifarnik Pg-Pa'!O$28:P$140,2,FALSE),"")</f>
        <v/>
      </c>
      <c r="L542" s="245"/>
      <c r="M542" s="244"/>
      <c r="N542" s="239"/>
      <c r="O542" s="195"/>
      <c r="P542" s="239"/>
      <c r="Q542" s="239"/>
      <c r="R542" s="76"/>
      <c r="S542" s="76"/>
      <c r="T542" s="76"/>
      <c r="U542" s="76"/>
      <c r="V542" s="197"/>
      <c r="W542" s="197"/>
      <c r="X542" s="197"/>
      <c r="Y542" s="197"/>
      <c r="Z542" s="197"/>
      <c r="AA542" s="197"/>
      <c r="AB542" s="197">
        <f t="shared" si="9"/>
        <v>0</v>
      </c>
    </row>
    <row r="543" spans="1:28">
      <c r="A543">
        <f>+IF(P543&gt;0,+MAX(A$8:A542)+1,0)</f>
        <v>0</v>
      </c>
      <c r="B543" s="240"/>
      <c r="C543" s="237"/>
      <c r="D543" s="242"/>
      <c r="E543" s="237"/>
      <c r="F543" s="236"/>
      <c r="G543" s="236"/>
      <c r="H543" s="306" t="str">
        <f>IFERROR(+VLOOKUP(G543,'šifarnik Pg-Pa'!O$6:Q$22,2,FALSE),"")</f>
        <v/>
      </c>
      <c r="I543" s="146" t="str">
        <f>IFERROR(+VLOOKUP($G543,'šifarnik Pg-Pa'!$O$6:$Q$22,3,FALSE),"")</f>
        <v/>
      </c>
      <c r="J543" s="236"/>
      <c r="K543" s="305" t="str">
        <f>IFERROR(+VLOOKUP(J543,'šifarnik Pg-Pa'!O$28:P$140,2,FALSE),"")</f>
        <v/>
      </c>
      <c r="L543" s="245"/>
      <c r="M543" s="244"/>
      <c r="N543" s="239"/>
      <c r="O543" s="195"/>
      <c r="P543" s="239"/>
      <c r="Q543" s="239"/>
      <c r="R543" s="76"/>
      <c r="S543" s="76"/>
      <c r="T543" s="76"/>
      <c r="U543" s="76"/>
      <c r="V543" s="197"/>
      <c r="W543" s="197"/>
      <c r="X543" s="197"/>
      <c r="Y543" s="197"/>
      <c r="Z543" s="197"/>
      <c r="AA543" s="197"/>
      <c r="AB543" s="197">
        <f t="shared" si="9"/>
        <v>0</v>
      </c>
    </row>
    <row r="544" spans="1:28">
      <c r="A544">
        <f>+IF(P544&gt;0,+MAX(A$8:A543)+1,0)</f>
        <v>0</v>
      </c>
      <c r="B544" s="240"/>
      <c r="C544" s="237"/>
      <c r="D544" s="242"/>
      <c r="E544" s="237"/>
      <c r="F544" s="236"/>
      <c r="G544" s="236"/>
      <c r="H544" s="306" t="str">
        <f>IFERROR(+VLOOKUP(G544,'šifarnik Pg-Pa'!O$6:Q$22,2,FALSE),"")</f>
        <v/>
      </c>
      <c r="I544" s="146" t="str">
        <f>IFERROR(+VLOOKUP($G544,'šifarnik Pg-Pa'!$O$6:$Q$22,3,FALSE),"")</f>
        <v/>
      </c>
      <c r="J544" s="236"/>
      <c r="K544" s="305" t="str">
        <f>IFERROR(+VLOOKUP(J544,'šifarnik Pg-Pa'!O$28:P$140,2,FALSE),"")</f>
        <v/>
      </c>
      <c r="L544" s="245"/>
      <c r="M544" s="244"/>
      <c r="N544" s="239"/>
      <c r="O544" s="195"/>
      <c r="P544" s="239"/>
      <c r="Q544" s="239"/>
      <c r="R544" s="76"/>
      <c r="S544" s="76"/>
      <c r="T544" s="76"/>
      <c r="U544" s="76"/>
      <c r="V544" s="197"/>
      <c r="W544" s="197"/>
      <c r="X544" s="197"/>
      <c r="Y544" s="197"/>
      <c r="Z544" s="197"/>
      <c r="AA544" s="197"/>
      <c r="AB544" s="197">
        <f t="shared" si="9"/>
        <v>0</v>
      </c>
    </row>
    <row r="545" spans="1:28">
      <c r="A545">
        <f>+IF(P545&gt;0,+MAX(A$8:A544)+1,0)</f>
        <v>0</v>
      </c>
      <c r="B545" s="240"/>
      <c r="C545" s="237"/>
      <c r="D545" s="242"/>
      <c r="E545" s="237"/>
      <c r="F545" s="236"/>
      <c r="G545" s="236"/>
      <c r="H545" s="306" t="str">
        <f>IFERROR(+VLOOKUP(G545,'šifarnik Pg-Pa'!O$6:Q$22,2,FALSE),"")</f>
        <v/>
      </c>
      <c r="I545" s="146" t="str">
        <f>IFERROR(+VLOOKUP($G545,'šifarnik Pg-Pa'!$O$6:$Q$22,3,FALSE),"")</f>
        <v/>
      </c>
      <c r="J545" s="236"/>
      <c r="K545" s="305" t="str">
        <f>IFERROR(+VLOOKUP(J545,'šifarnik Pg-Pa'!O$28:P$140,2,FALSE),"")</f>
        <v/>
      </c>
      <c r="L545" s="245"/>
      <c r="M545" s="244"/>
      <c r="N545" s="239"/>
      <c r="O545" s="195"/>
      <c r="P545" s="239"/>
      <c r="Q545" s="239"/>
      <c r="R545" s="76"/>
      <c r="S545" s="76"/>
      <c r="T545" s="76"/>
      <c r="U545" s="76"/>
      <c r="V545" s="197"/>
      <c r="W545" s="197"/>
      <c r="X545" s="197"/>
      <c r="Y545" s="197"/>
      <c r="Z545" s="197"/>
      <c r="AA545" s="197"/>
      <c r="AB545" s="197">
        <f t="shared" si="9"/>
        <v>0</v>
      </c>
    </row>
    <row r="546" spans="1:28">
      <c r="A546">
        <f>+IF(P546&gt;0,+MAX(A$8:A545)+1,0)</f>
        <v>0</v>
      </c>
      <c r="B546" s="240"/>
      <c r="C546" s="237"/>
      <c r="D546" s="242"/>
      <c r="E546" s="237"/>
      <c r="F546" s="236"/>
      <c r="G546" s="236"/>
      <c r="H546" s="306" t="str">
        <f>IFERROR(+VLOOKUP(G546,'šifarnik Pg-Pa'!O$6:Q$22,2,FALSE),"")</f>
        <v/>
      </c>
      <c r="I546" s="146" t="str">
        <f>IFERROR(+VLOOKUP($G546,'šifarnik Pg-Pa'!$O$6:$Q$22,3,FALSE),"")</f>
        <v/>
      </c>
      <c r="J546" s="236"/>
      <c r="K546" s="305" t="str">
        <f>IFERROR(+VLOOKUP(J546,'šifarnik Pg-Pa'!O$28:P$140,2,FALSE),"")</f>
        <v/>
      </c>
      <c r="L546" s="245"/>
      <c r="M546" s="244"/>
      <c r="N546" s="239"/>
      <c r="O546" s="195"/>
      <c r="P546" s="239"/>
      <c r="Q546" s="239"/>
      <c r="R546" s="76"/>
      <c r="S546" s="76"/>
      <c r="T546" s="76"/>
      <c r="U546" s="76"/>
      <c r="V546" s="197"/>
      <c r="W546" s="197"/>
      <c r="X546" s="197"/>
      <c r="Y546" s="197"/>
      <c r="Z546" s="197"/>
      <c r="AA546" s="197"/>
      <c r="AB546" s="197">
        <f t="shared" si="9"/>
        <v>0</v>
      </c>
    </row>
    <row r="547" spans="1:28">
      <c r="A547">
        <f>+IF(P547&gt;0,+MAX(A$8:A546)+1,0)</f>
        <v>0</v>
      </c>
      <c r="B547" s="240"/>
      <c r="C547" s="237"/>
      <c r="D547" s="242"/>
      <c r="E547" s="237"/>
      <c r="F547" s="236"/>
      <c r="G547" s="236"/>
      <c r="H547" s="306" t="str">
        <f>IFERROR(+VLOOKUP(G547,'šifarnik Pg-Pa'!O$6:Q$22,2,FALSE),"")</f>
        <v/>
      </c>
      <c r="I547" s="146" t="str">
        <f>IFERROR(+VLOOKUP($G547,'šifarnik Pg-Pa'!$O$6:$Q$22,3,FALSE),"")</f>
        <v/>
      </c>
      <c r="J547" s="236"/>
      <c r="K547" s="305" t="str">
        <f>IFERROR(+VLOOKUP(J547,'šifarnik Pg-Pa'!O$28:P$140,2,FALSE),"")</f>
        <v/>
      </c>
      <c r="L547" s="245"/>
      <c r="M547" s="244"/>
      <c r="N547" s="239"/>
      <c r="O547" s="195"/>
      <c r="P547" s="239"/>
      <c r="Q547" s="239"/>
      <c r="R547" s="76"/>
      <c r="S547" s="76"/>
      <c r="T547" s="76"/>
      <c r="U547" s="76"/>
      <c r="V547" s="197"/>
      <c r="W547" s="197"/>
      <c r="X547" s="197"/>
      <c r="Y547" s="197"/>
      <c r="Z547" s="197"/>
      <c r="AA547" s="197"/>
      <c r="AB547" s="197">
        <f t="shared" si="9"/>
        <v>0</v>
      </c>
    </row>
    <row r="548" spans="1:28">
      <c r="A548">
        <f>+IF(P548&gt;0,+MAX(A$8:A547)+1,0)</f>
        <v>0</v>
      </c>
      <c r="B548" s="240"/>
      <c r="C548" s="237"/>
      <c r="D548" s="242"/>
      <c r="E548" s="237"/>
      <c r="F548" s="236"/>
      <c r="G548" s="236"/>
      <c r="H548" s="306" t="str">
        <f>IFERROR(+VLOOKUP(G548,'šifarnik Pg-Pa'!O$6:Q$22,2,FALSE),"")</f>
        <v/>
      </c>
      <c r="I548" s="146" t="str">
        <f>IFERROR(+VLOOKUP($G548,'šifarnik Pg-Pa'!$O$6:$Q$22,3,FALSE),"")</f>
        <v/>
      </c>
      <c r="J548" s="236"/>
      <c r="K548" s="305" t="str">
        <f>IFERROR(+VLOOKUP(J548,'šifarnik Pg-Pa'!O$28:P$140,2,FALSE),"")</f>
        <v/>
      </c>
      <c r="L548" s="245"/>
      <c r="M548" s="244"/>
      <c r="N548" s="239"/>
      <c r="O548" s="195"/>
      <c r="P548" s="239"/>
      <c r="Q548" s="239"/>
      <c r="R548" s="76"/>
      <c r="S548" s="76"/>
      <c r="T548" s="76"/>
      <c r="U548" s="76"/>
      <c r="V548" s="197"/>
      <c r="W548" s="197"/>
      <c r="X548" s="197"/>
      <c r="Y548" s="197"/>
      <c r="Z548" s="197"/>
      <c r="AA548" s="197"/>
      <c r="AB548" s="197">
        <f t="shared" si="9"/>
        <v>0</v>
      </c>
    </row>
    <row r="549" spans="1:28">
      <c r="A549">
        <f>+IF(P549&gt;0,+MAX(A$8:A548)+1,0)</f>
        <v>0</v>
      </c>
      <c r="B549" s="240"/>
      <c r="C549" s="237"/>
      <c r="D549" s="242"/>
      <c r="E549" s="237"/>
      <c r="F549" s="236"/>
      <c r="G549" s="236"/>
      <c r="H549" s="306" t="str">
        <f>IFERROR(+VLOOKUP(G549,'šifarnik Pg-Pa'!O$6:Q$22,2,FALSE),"")</f>
        <v/>
      </c>
      <c r="I549" s="146" t="str">
        <f>IFERROR(+VLOOKUP($G549,'šifarnik Pg-Pa'!$O$6:$Q$22,3,FALSE),"")</f>
        <v/>
      </c>
      <c r="J549" s="236"/>
      <c r="K549" s="305" t="str">
        <f>IFERROR(+VLOOKUP(J549,'šifarnik Pg-Pa'!O$28:P$140,2,FALSE),"")</f>
        <v/>
      </c>
      <c r="L549" s="245"/>
      <c r="M549" s="244"/>
      <c r="N549" s="239"/>
      <c r="O549" s="195"/>
      <c r="P549" s="239"/>
      <c r="Q549" s="239"/>
      <c r="R549" s="76"/>
      <c r="S549" s="76"/>
      <c r="T549" s="76"/>
      <c r="U549" s="76"/>
      <c r="V549" s="197"/>
      <c r="W549" s="197"/>
      <c r="X549" s="197"/>
      <c r="Y549" s="197"/>
      <c r="Z549" s="197"/>
      <c r="AA549" s="197"/>
      <c r="AB549" s="197">
        <f t="shared" si="9"/>
        <v>0</v>
      </c>
    </row>
    <row r="550" spans="1:28">
      <c r="A550">
        <f>+IF(P550&gt;0,+MAX(A$8:A549)+1,0)</f>
        <v>0</v>
      </c>
      <c r="B550" s="240"/>
      <c r="C550" s="237"/>
      <c r="D550" s="242"/>
      <c r="E550" s="237"/>
      <c r="F550" s="236"/>
      <c r="G550" s="236"/>
      <c r="H550" s="306" t="str">
        <f>IFERROR(+VLOOKUP(G550,'šifarnik Pg-Pa'!O$6:Q$22,2,FALSE),"")</f>
        <v/>
      </c>
      <c r="I550" s="146" t="str">
        <f>IFERROR(+VLOOKUP($G550,'šifarnik Pg-Pa'!$O$6:$Q$22,3,FALSE),"")</f>
        <v/>
      </c>
      <c r="J550" s="236"/>
      <c r="K550" s="305" t="str">
        <f>IFERROR(+VLOOKUP(J550,'šifarnik Pg-Pa'!O$28:P$140,2,FALSE),"")</f>
        <v/>
      </c>
      <c r="L550" s="245"/>
      <c r="M550" s="244"/>
      <c r="N550" s="239"/>
      <c r="O550" s="195"/>
      <c r="P550" s="239"/>
      <c r="Q550" s="239"/>
      <c r="R550" s="76"/>
      <c r="S550" s="76"/>
      <c r="T550" s="76"/>
      <c r="U550" s="76"/>
      <c r="V550" s="197"/>
      <c r="W550" s="197"/>
      <c r="X550" s="197"/>
      <c r="Y550" s="197"/>
      <c r="Z550" s="197"/>
      <c r="AA550" s="197"/>
      <c r="AB550" s="197">
        <f t="shared" si="9"/>
        <v>0</v>
      </c>
    </row>
    <row r="551" spans="1:28">
      <c r="A551">
        <f>+IF(P551&gt;0,+MAX(A$8:A550)+1,0)</f>
        <v>0</v>
      </c>
      <c r="B551" s="240"/>
      <c r="C551" s="237"/>
      <c r="D551" s="242"/>
      <c r="E551" s="237"/>
      <c r="F551" s="236"/>
      <c r="G551" s="236"/>
      <c r="H551" s="306" t="str">
        <f>IFERROR(+VLOOKUP(G551,'šifarnik Pg-Pa'!O$6:Q$22,2,FALSE),"")</f>
        <v/>
      </c>
      <c r="I551" s="146" t="str">
        <f>IFERROR(+VLOOKUP($G551,'šifarnik Pg-Pa'!$O$6:$Q$22,3,FALSE),"")</f>
        <v/>
      </c>
      <c r="J551" s="236"/>
      <c r="K551" s="305" t="str">
        <f>IFERROR(+VLOOKUP(J551,'šifarnik Pg-Pa'!O$28:P$140,2,FALSE),"")</f>
        <v/>
      </c>
      <c r="L551" s="245"/>
      <c r="M551" s="244"/>
      <c r="N551" s="239"/>
      <c r="O551" s="195"/>
      <c r="P551" s="239"/>
      <c r="Q551" s="239"/>
      <c r="R551" s="76"/>
      <c r="S551" s="76"/>
      <c r="T551" s="76"/>
      <c r="U551" s="76"/>
      <c r="V551" s="197"/>
      <c r="W551" s="197"/>
      <c r="X551" s="197"/>
      <c r="Y551" s="197"/>
      <c r="Z551" s="197"/>
      <c r="AA551" s="197"/>
      <c r="AB551" s="197">
        <f t="shared" si="9"/>
        <v>0</v>
      </c>
    </row>
    <row r="552" spans="1:28">
      <c r="A552">
        <f>+IF(P552&gt;0,+MAX(A$8:A551)+1,0)</f>
        <v>0</v>
      </c>
      <c r="B552" s="240"/>
      <c r="C552" s="237"/>
      <c r="D552" s="242"/>
      <c r="E552" s="237"/>
      <c r="F552" s="236"/>
      <c r="G552" s="236"/>
      <c r="H552" s="306" t="str">
        <f>IFERROR(+VLOOKUP(G552,'šifarnik Pg-Pa'!O$6:Q$22,2,FALSE),"")</f>
        <v/>
      </c>
      <c r="I552" s="146" t="str">
        <f>IFERROR(+VLOOKUP($G552,'šifarnik Pg-Pa'!$O$6:$Q$22,3,FALSE),"")</f>
        <v/>
      </c>
      <c r="J552" s="236"/>
      <c r="K552" s="305" t="str">
        <f>IFERROR(+VLOOKUP(J552,'šifarnik Pg-Pa'!O$28:P$140,2,FALSE),"")</f>
        <v/>
      </c>
      <c r="L552" s="245"/>
      <c r="M552" s="244"/>
      <c r="N552" s="239"/>
      <c r="O552" s="195"/>
      <c r="P552" s="239"/>
      <c r="Q552" s="239"/>
      <c r="R552" s="76"/>
      <c r="S552" s="76"/>
      <c r="T552" s="76"/>
      <c r="U552" s="76"/>
      <c r="V552" s="197"/>
      <c r="W552" s="197"/>
      <c r="X552" s="197"/>
      <c r="Y552" s="197"/>
      <c r="Z552" s="197"/>
      <c r="AA552" s="197"/>
      <c r="AB552" s="197">
        <f t="shared" si="9"/>
        <v>0</v>
      </c>
    </row>
    <row r="553" spans="1:28">
      <c r="A553">
        <f>+IF(P553&gt;0,+MAX(A$8:A552)+1,0)</f>
        <v>0</v>
      </c>
      <c r="B553" s="240"/>
      <c r="C553" s="237"/>
      <c r="D553" s="242"/>
      <c r="E553" s="237"/>
      <c r="F553" s="236"/>
      <c r="G553" s="236"/>
      <c r="H553" s="306" t="str">
        <f>IFERROR(+VLOOKUP(G553,'šifarnik Pg-Pa'!O$6:Q$22,2,FALSE),"")</f>
        <v/>
      </c>
      <c r="I553" s="146" t="str">
        <f>IFERROR(+VLOOKUP($G553,'šifarnik Pg-Pa'!$O$6:$Q$22,3,FALSE),"")</f>
        <v/>
      </c>
      <c r="J553" s="236"/>
      <c r="K553" s="305" t="str">
        <f>IFERROR(+VLOOKUP(J553,'šifarnik Pg-Pa'!O$28:P$140,2,FALSE),"")</f>
        <v/>
      </c>
      <c r="L553" s="245"/>
      <c r="M553" s="244"/>
      <c r="N553" s="239"/>
      <c r="O553" s="195"/>
      <c r="P553" s="239"/>
      <c r="Q553" s="239"/>
      <c r="R553" s="76"/>
      <c r="S553" s="76"/>
      <c r="T553" s="76"/>
      <c r="U553" s="76"/>
      <c r="V553" s="197"/>
      <c r="W553" s="197"/>
      <c r="X553" s="197"/>
      <c r="Y553" s="197"/>
      <c r="Z553" s="197"/>
      <c r="AA553" s="197"/>
      <c r="AB553" s="197">
        <f t="shared" si="9"/>
        <v>0</v>
      </c>
    </row>
    <row r="554" spans="1:28">
      <c r="A554">
        <f>+IF(P554&gt;0,+MAX(A$8:A553)+1,0)</f>
        <v>0</v>
      </c>
      <c r="B554" s="240"/>
      <c r="C554" s="237"/>
      <c r="D554" s="242"/>
      <c r="E554" s="237"/>
      <c r="F554" s="236"/>
      <c r="G554" s="236"/>
      <c r="H554" s="306" t="str">
        <f>IFERROR(+VLOOKUP(G554,'šifarnik Pg-Pa'!O$6:Q$22,2,FALSE),"")</f>
        <v/>
      </c>
      <c r="I554" s="146" t="str">
        <f>IFERROR(+VLOOKUP($G554,'šifarnik Pg-Pa'!$O$6:$Q$22,3,FALSE),"")</f>
        <v/>
      </c>
      <c r="J554" s="236"/>
      <c r="K554" s="305" t="str">
        <f>IFERROR(+VLOOKUP(J554,'šifarnik Pg-Pa'!O$28:P$140,2,FALSE),"")</f>
        <v/>
      </c>
      <c r="L554" s="245"/>
      <c r="M554" s="244"/>
      <c r="N554" s="239"/>
      <c r="O554" s="195"/>
      <c r="P554" s="239"/>
      <c r="Q554" s="239"/>
      <c r="R554" s="76"/>
      <c r="S554" s="76"/>
      <c r="T554" s="76"/>
      <c r="U554" s="76"/>
      <c r="V554" s="197"/>
      <c r="W554" s="197"/>
      <c r="X554" s="197"/>
      <c r="Y554" s="197"/>
      <c r="Z554" s="197"/>
      <c r="AA554" s="197"/>
      <c r="AB554" s="197">
        <f t="shared" si="9"/>
        <v>0</v>
      </c>
    </row>
    <row r="555" spans="1:28">
      <c r="A555">
        <f>+IF(P555&gt;0,+MAX(A$8:A554)+1,0)</f>
        <v>0</v>
      </c>
      <c r="B555" s="240"/>
      <c r="C555" s="237"/>
      <c r="D555" s="242"/>
      <c r="E555" s="237"/>
      <c r="F555" s="236"/>
      <c r="G555" s="236"/>
      <c r="H555" s="306" t="str">
        <f>IFERROR(+VLOOKUP(G555,'šifarnik Pg-Pa'!O$6:Q$22,2,FALSE),"")</f>
        <v/>
      </c>
      <c r="I555" s="146" t="str">
        <f>IFERROR(+VLOOKUP($G555,'šifarnik Pg-Pa'!$O$6:$Q$22,3,FALSE),"")</f>
        <v/>
      </c>
      <c r="J555" s="236"/>
      <c r="K555" s="305" t="str">
        <f>IFERROR(+VLOOKUP(J555,'šifarnik Pg-Pa'!O$28:P$140,2,FALSE),"")</f>
        <v/>
      </c>
      <c r="L555" s="245"/>
      <c r="M555" s="244"/>
      <c r="N555" s="239"/>
      <c r="O555" s="195"/>
      <c r="P555" s="239"/>
      <c r="Q555" s="239"/>
      <c r="R555" s="76"/>
      <c r="S555" s="76"/>
      <c r="T555" s="76"/>
      <c r="U555" s="76"/>
      <c r="V555" s="197"/>
      <c r="W555" s="197"/>
      <c r="X555" s="197"/>
      <c r="Y555" s="197"/>
      <c r="Z555" s="197"/>
      <c r="AA555" s="197"/>
      <c r="AB555" s="197">
        <f t="shared" si="9"/>
        <v>0</v>
      </c>
    </row>
    <row r="556" spans="1:28">
      <c r="A556">
        <f>+IF(P556&gt;0,+MAX(A$8:A555)+1,0)</f>
        <v>0</v>
      </c>
      <c r="B556" s="240"/>
      <c r="C556" s="237"/>
      <c r="D556" s="242"/>
      <c r="E556" s="237"/>
      <c r="F556" s="236"/>
      <c r="G556" s="236"/>
      <c r="H556" s="306" t="str">
        <f>IFERROR(+VLOOKUP(G556,'šifarnik Pg-Pa'!O$6:Q$22,2,FALSE),"")</f>
        <v/>
      </c>
      <c r="I556" s="146" t="str">
        <f>IFERROR(+VLOOKUP($G556,'šifarnik Pg-Pa'!$O$6:$Q$22,3,FALSE),"")</f>
        <v/>
      </c>
      <c r="J556" s="236"/>
      <c r="K556" s="305" t="str">
        <f>IFERROR(+VLOOKUP(J556,'šifarnik Pg-Pa'!O$28:P$140,2,FALSE),"")</f>
        <v/>
      </c>
      <c r="L556" s="245"/>
      <c r="M556" s="244"/>
      <c r="N556" s="239"/>
      <c r="O556" s="195"/>
      <c r="P556" s="239"/>
      <c r="Q556" s="239"/>
      <c r="R556" s="76"/>
      <c r="S556" s="76"/>
      <c r="T556" s="76"/>
      <c r="U556" s="76"/>
      <c r="V556" s="197"/>
      <c r="W556" s="197"/>
      <c r="X556" s="197"/>
      <c r="Y556" s="197"/>
      <c r="Z556" s="197"/>
      <c r="AA556" s="197"/>
      <c r="AB556" s="197">
        <f t="shared" si="9"/>
        <v>0</v>
      </c>
    </row>
    <row r="557" spans="1:28">
      <c r="A557">
        <f>+IF(P557&gt;0,+MAX(A$8:A556)+1,0)</f>
        <v>0</v>
      </c>
      <c r="B557" s="240"/>
      <c r="C557" s="237"/>
      <c r="D557" s="242"/>
      <c r="E557" s="237"/>
      <c r="F557" s="236"/>
      <c r="G557" s="236"/>
      <c r="H557" s="306" t="str">
        <f>IFERROR(+VLOOKUP(G557,'šifarnik Pg-Pa'!O$6:Q$22,2,FALSE),"")</f>
        <v/>
      </c>
      <c r="I557" s="146" t="str">
        <f>IFERROR(+VLOOKUP($G557,'šifarnik Pg-Pa'!$O$6:$Q$22,3,FALSE),"")</f>
        <v/>
      </c>
      <c r="J557" s="236"/>
      <c r="K557" s="305" t="str">
        <f>IFERROR(+VLOOKUP(J557,'šifarnik Pg-Pa'!O$28:P$140,2,FALSE),"")</f>
        <v/>
      </c>
      <c r="L557" s="245"/>
      <c r="M557" s="244"/>
      <c r="N557" s="239"/>
      <c r="O557" s="195"/>
      <c r="P557" s="239"/>
      <c r="Q557" s="239"/>
      <c r="R557" s="76"/>
      <c r="S557" s="76"/>
      <c r="T557" s="76"/>
      <c r="U557" s="76"/>
      <c r="V557" s="197"/>
      <c r="W557" s="197"/>
      <c r="X557" s="197"/>
      <c r="Y557" s="197"/>
      <c r="Z557" s="197"/>
      <c r="AA557" s="197"/>
      <c r="AB557" s="197">
        <f t="shared" si="9"/>
        <v>0</v>
      </c>
    </row>
    <row r="558" spans="1:28">
      <c r="A558">
        <f>+IF(P558&gt;0,+MAX(A$8:A557)+1,0)</f>
        <v>0</v>
      </c>
      <c r="B558" s="240"/>
      <c r="C558" s="237"/>
      <c r="D558" s="242"/>
      <c r="E558" s="237"/>
      <c r="F558" s="236"/>
      <c r="G558" s="236"/>
      <c r="H558" s="306" t="str">
        <f>IFERROR(+VLOOKUP(G558,'šifarnik Pg-Pa'!O$6:Q$22,2,FALSE),"")</f>
        <v/>
      </c>
      <c r="I558" s="146" t="str">
        <f>IFERROR(+VLOOKUP($G558,'šifarnik Pg-Pa'!$O$6:$Q$22,3,FALSE),"")</f>
        <v/>
      </c>
      <c r="J558" s="236"/>
      <c r="K558" s="305" t="str">
        <f>IFERROR(+VLOOKUP(J558,'šifarnik Pg-Pa'!O$28:P$140,2,FALSE),"")</f>
        <v/>
      </c>
      <c r="L558" s="245"/>
      <c r="M558" s="244"/>
      <c r="N558" s="239"/>
      <c r="O558" s="195"/>
      <c r="P558" s="239"/>
      <c r="Q558" s="239"/>
      <c r="R558" s="76"/>
      <c r="S558" s="76"/>
      <c r="T558" s="76"/>
      <c r="U558" s="76"/>
      <c r="V558" s="197"/>
      <c r="W558" s="197"/>
      <c r="X558" s="197"/>
      <c r="Y558" s="197"/>
      <c r="Z558" s="197"/>
      <c r="AA558" s="197"/>
      <c r="AB558" s="197">
        <f t="shared" si="9"/>
        <v>0</v>
      </c>
    </row>
    <row r="559" spans="1:28">
      <c r="A559">
        <f>+IF(P559&gt;0,+MAX(A$8:A558)+1,0)</f>
        <v>0</v>
      </c>
      <c r="B559" s="240"/>
      <c r="C559" s="237"/>
      <c r="D559" s="242"/>
      <c r="E559" s="237"/>
      <c r="F559" s="236"/>
      <c r="G559" s="236"/>
      <c r="H559" s="306" t="str">
        <f>IFERROR(+VLOOKUP(G559,'šifarnik Pg-Pa'!O$6:Q$22,2,FALSE),"")</f>
        <v/>
      </c>
      <c r="I559" s="146" t="str">
        <f>IFERROR(+VLOOKUP($G559,'šifarnik Pg-Pa'!$O$6:$Q$22,3,FALSE),"")</f>
        <v/>
      </c>
      <c r="J559" s="236"/>
      <c r="K559" s="305" t="str">
        <f>IFERROR(+VLOOKUP(J559,'šifarnik Pg-Pa'!O$28:P$140,2,FALSE),"")</f>
        <v/>
      </c>
      <c r="L559" s="245"/>
      <c r="M559" s="244"/>
      <c r="N559" s="239"/>
      <c r="O559" s="195"/>
      <c r="P559" s="239"/>
      <c r="Q559" s="239"/>
      <c r="R559" s="76"/>
      <c r="S559" s="76"/>
      <c r="T559" s="76"/>
      <c r="U559" s="76"/>
      <c r="V559" s="197"/>
      <c r="W559" s="197"/>
      <c r="X559" s="197"/>
      <c r="Y559" s="197"/>
      <c r="Z559" s="197"/>
      <c r="AA559" s="197"/>
      <c r="AB559" s="197">
        <f t="shared" si="9"/>
        <v>0</v>
      </c>
    </row>
    <row r="560" spans="1:28">
      <c r="A560">
        <f>+IF(P560&gt;0,+MAX(A$8:A559)+1,0)</f>
        <v>0</v>
      </c>
      <c r="B560" s="240"/>
      <c r="C560" s="237"/>
      <c r="D560" s="242"/>
      <c r="E560" s="237"/>
      <c r="F560" s="236"/>
      <c r="G560" s="236"/>
      <c r="H560" s="306" t="str">
        <f>IFERROR(+VLOOKUP(G560,'šifarnik Pg-Pa'!O$6:Q$22,2,FALSE),"")</f>
        <v/>
      </c>
      <c r="I560" s="146" t="str">
        <f>IFERROR(+VLOOKUP($G560,'šifarnik Pg-Pa'!$O$6:$Q$22,3,FALSE),"")</f>
        <v/>
      </c>
      <c r="J560" s="236"/>
      <c r="K560" s="305" t="str">
        <f>IFERROR(+VLOOKUP(J560,'šifarnik Pg-Pa'!O$28:P$140,2,FALSE),"")</f>
        <v/>
      </c>
      <c r="L560" s="245"/>
      <c r="M560" s="244"/>
      <c r="N560" s="239"/>
      <c r="O560" s="195"/>
      <c r="P560" s="239"/>
      <c r="Q560" s="239"/>
      <c r="R560" s="76"/>
      <c r="S560" s="76"/>
      <c r="T560" s="76"/>
      <c r="U560" s="76"/>
      <c r="V560" s="197"/>
      <c r="W560" s="197"/>
      <c r="X560" s="197"/>
      <c r="Y560" s="197"/>
      <c r="Z560" s="197"/>
      <c r="AA560" s="197"/>
      <c r="AB560" s="197">
        <f t="shared" si="9"/>
        <v>0</v>
      </c>
    </row>
    <row r="561" spans="1:28">
      <c r="A561">
        <f>+IF(P561&gt;0,+MAX(A$8:A560)+1,0)</f>
        <v>0</v>
      </c>
      <c r="B561" s="240"/>
      <c r="C561" s="237"/>
      <c r="D561" s="242"/>
      <c r="E561" s="237"/>
      <c r="F561" s="236"/>
      <c r="G561" s="236"/>
      <c r="H561" s="306" t="str">
        <f>IFERROR(+VLOOKUP(G561,'šifarnik Pg-Pa'!O$6:Q$22,2,FALSE),"")</f>
        <v/>
      </c>
      <c r="I561" s="146" t="str">
        <f>IFERROR(+VLOOKUP($G561,'šifarnik Pg-Pa'!$O$6:$Q$22,3,FALSE),"")</f>
        <v/>
      </c>
      <c r="J561" s="236"/>
      <c r="K561" s="305" t="str">
        <f>IFERROR(+VLOOKUP(J561,'šifarnik Pg-Pa'!O$28:P$140,2,FALSE),"")</f>
        <v/>
      </c>
      <c r="L561" s="245"/>
      <c r="M561" s="244"/>
      <c r="N561" s="239"/>
      <c r="O561" s="195"/>
      <c r="P561" s="239"/>
      <c r="Q561" s="239"/>
      <c r="R561" s="76"/>
      <c r="S561" s="76"/>
      <c r="T561" s="76"/>
      <c r="U561" s="76"/>
      <c r="V561" s="197"/>
      <c r="W561" s="197"/>
      <c r="X561" s="197"/>
      <c r="Y561" s="197"/>
      <c r="Z561" s="197"/>
      <c r="AA561" s="197"/>
      <c r="AB561" s="197">
        <f t="shared" si="9"/>
        <v>0</v>
      </c>
    </row>
    <row r="562" spans="1:28">
      <c r="A562">
        <f>+IF(P562&gt;0,+MAX(A$8:A561)+1,0)</f>
        <v>0</v>
      </c>
      <c r="B562" s="240"/>
      <c r="C562" s="237"/>
      <c r="D562" s="242"/>
      <c r="E562" s="237"/>
      <c r="F562" s="236"/>
      <c r="G562" s="236"/>
      <c r="H562" s="306" t="str">
        <f>IFERROR(+VLOOKUP(G562,'šifarnik Pg-Pa'!O$6:Q$22,2,FALSE),"")</f>
        <v/>
      </c>
      <c r="I562" s="146" t="str">
        <f>IFERROR(+VLOOKUP($G562,'šifarnik Pg-Pa'!$O$6:$Q$22,3,FALSE),"")</f>
        <v/>
      </c>
      <c r="J562" s="236"/>
      <c r="K562" s="305" t="str">
        <f>IFERROR(+VLOOKUP(J562,'šifarnik Pg-Pa'!O$28:P$140,2,FALSE),"")</f>
        <v/>
      </c>
      <c r="L562" s="245"/>
      <c r="M562" s="244"/>
      <c r="N562" s="239"/>
      <c r="O562" s="195"/>
      <c r="P562" s="239"/>
      <c r="Q562" s="239"/>
      <c r="R562" s="76"/>
      <c r="S562" s="76"/>
      <c r="T562" s="76"/>
      <c r="U562" s="76"/>
      <c r="V562" s="197"/>
      <c r="W562" s="197"/>
      <c r="X562" s="197"/>
      <c r="Y562" s="197"/>
      <c r="Z562" s="197"/>
      <c r="AA562" s="197"/>
      <c r="AB562" s="197">
        <f t="shared" si="9"/>
        <v>0</v>
      </c>
    </row>
    <row r="563" spans="1:28">
      <c r="A563">
        <f>+IF(P563&gt;0,+MAX(A$8:A562)+1,0)</f>
        <v>0</v>
      </c>
      <c r="B563" s="240"/>
      <c r="C563" s="237"/>
      <c r="D563" s="242"/>
      <c r="E563" s="237"/>
      <c r="F563" s="236"/>
      <c r="G563" s="236"/>
      <c r="H563" s="306" t="str">
        <f>IFERROR(+VLOOKUP(G563,'šifarnik Pg-Pa'!O$6:Q$22,2,FALSE),"")</f>
        <v/>
      </c>
      <c r="I563" s="146" t="str">
        <f>IFERROR(+VLOOKUP($G563,'šifarnik Pg-Pa'!$O$6:$Q$22,3,FALSE),"")</f>
        <v/>
      </c>
      <c r="J563" s="236"/>
      <c r="K563" s="305" t="str">
        <f>IFERROR(+VLOOKUP(J563,'šifarnik Pg-Pa'!O$28:P$140,2,FALSE),"")</f>
        <v/>
      </c>
      <c r="L563" s="245"/>
      <c r="M563" s="244"/>
      <c r="N563" s="239"/>
      <c r="O563" s="195"/>
      <c r="P563" s="239"/>
      <c r="Q563" s="239"/>
      <c r="R563" s="76"/>
      <c r="S563" s="76"/>
      <c r="T563" s="76"/>
      <c r="U563" s="76"/>
      <c r="V563" s="197"/>
      <c r="W563" s="197"/>
      <c r="X563" s="197"/>
      <c r="Y563" s="197"/>
      <c r="Z563" s="197"/>
      <c r="AA563" s="197"/>
      <c r="AB563" s="197">
        <f t="shared" si="9"/>
        <v>0</v>
      </c>
    </row>
    <row r="564" spans="1:28">
      <c r="A564">
        <f>+IF(P564&gt;0,+MAX(A$8:A563)+1,0)</f>
        <v>0</v>
      </c>
      <c r="B564" s="240"/>
      <c r="C564" s="237"/>
      <c r="D564" s="242"/>
      <c r="E564" s="237"/>
      <c r="F564" s="236"/>
      <c r="G564" s="236"/>
      <c r="H564" s="306" t="str">
        <f>IFERROR(+VLOOKUP(G564,'šifarnik Pg-Pa'!O$6:Q$22,2,FALSE),"")</f>
        <v/>
      </c>
      <c r="I564" s="146" t="str">
        <f>IFERROR(+VLOOKUP($G564,'šifarnik Pg-Pa'!$O$6:$Q$22,3,FALSE),"")</f>
        <v/>
      </c>
      <c r="J564" s="236"/>
      <c r="K564" s="305" t="str">
        <f>IFERROR(+VLOOKUP(J564,'šifarnik Pg-Pa'!O$28:P$140,2,FALSE),"")</f>
        <v/>
      </c>
      <c r="L564" s="245"/>
      <c r="M564" s="244"/>
      <c r="N564" s="239"/>
      <c r="O564" s="195"/>
      <c r="P564" s="239"/>
      <c r="Q564" s="239"/>
      <c r="R564" s="76"/>
      <c r="S564" s="76"/>
      <c r="T564" s="76"/>
      <c r="U564" s="76"/>
      <c r="V564" s="197"/>
      <c r="W564" s="197"/>
      <c r="X564" s="197"/>
      <c r="Y564" s="197"/>
      <c r="Z564" s="197"/>
      <c r="AA564" s="197"/>
      <c r="AB564" s="197">
        <f t="shared" si="9"/>
        <v>0</v>
      </c>
    </row>
    <row r="565" spans="1:28">
      <c r="A565">
        <f>+IF(P565&gt;0,+MAX(A$8:A564)+1,0)</f>
        <v>0</v>
      </c>
      <c r="B565" s="240"/>
      <c r="C565" s="237"/>
      <c r="D565" s="242"/>
      <c r="E565" s="237"/>
      <c r="F565" s="236"/>
      <c r="G565" s="236"/>
      <c r="H565" s="306" t="str">
        <f>IFERROR(+VLOOKUP(G565,'šifarnik Pg-Pa'!O$6:Q$22,2,FALSE),"")</f>
        <v/>
      </c>
      <c r="I565" s="146" t="str">
        <f>IFERROR(+VLOOKUP($G565,'šifarnik Pg-Pa'!$O$6:$Q$22,3,FALSE),"")</f>
        <v/>
      </c>
      <c r="J565" s="236"/>
      <c r="K565" s="305" t="str">
        <f>IFERROR(+VLOOKUP(J565,'šifarnik Pg-Pa'!O$28:P$140,2,FALSE),"")</f>
        <v/>
      </c>
      <c r="L565" s="245"/>
      <c r="M565" s="244"/>
      <c r="N565" s="239"/>
      <c r="O565" s="195"/>
      <c r="P565" s="239"/>
      <c r="Q565" s="239"/>
      <c r="R565" s="76"/>
      <c r="S565" s="76"/>
      <c r="T565" s="76"/>
      <c r="U565" s="76"/>
      <c r="V565" s="197"/>
      <c r="W565" s="197"/>
      <c r="X565" s="197"/>
      <c r="Y565" s="197"/>
      <c r="Z565" s="197"/>
      <c r="AA565" s="197"/>
      <c r="AB565" s="197">
        <f t="shared" si="9"/>
        <v>0</v>
      </c>
    </row>
    <row r="566" spans="1:28">
      <c r="A566">
        <f>+IF(P566&gt;0,+MAX(A$8:A565)+1,0)</f>
        <v>0</v>
      </c>
      <c r="B566" s="240"/>
      <c r="C566" s="237"/>
      <c r="D566" s="242"/>
      <c r="E566" s="237"/>
      <c r="F566" s="236"/>
      <c r="G566" s="236"/>
      <c r="H566" s="306" t="str">
        <f>IFERROR(+VLOOKUP(G566,'šifarnik Pg-Pa'!O$6:Q$22,2,FALSE),"")</f>
        <v/>
      </c>
      <c r="I566" s="146" t="str">
        <f>IFERROR(+VLOOKUP($G566,'šifarnik Pg-Pa'!$O$6:$Q$22,3,FALSE),"")</f>
        <v/>
      </c>
      <c r="J566" s="236"/>
      <c r="K566" s="305" t="str">
        <f>IFERROR(+VLOOKUP(J566,'šifarnik Pg-Pa'!O$28:P$140,2,FALSE),"")</f>
        <v/>
      </c>
      <c r="L566" s="245"/>
      <c r="M566" s="244"/>
      <c r="N566" s="239"/>
      <c r="O566" s="195"/>
      <c r="P566" s="239"/>
      <c r="Q566" s="239"/>
      <c r="R566" s="76"/>
      <c r="S566" s="76"/>
      <c r="T566" s="76"/>
      <c r="U566" s="76"/>
      <c r="V566" s="197"/>
      <c r="W566" s="197"/>
      <c r="X566" s="197"/>
      <c r="Y566" s="197"/>
      <c r="Z566" s="197"/>
      <c r="AA566" s="197"/>
      <c r="AB566" s="197">
        <f t="shared" si="9"/>
        <v>0</v>
      </c>
    </row>
    <row r="567" spans="1:28">
      <c r="A567">
        <f>+IF(P567&gt;0,+MAX(A$8:A566)+1,0)</f>
        <v>0</v>
      </c>
      <c r="B567" s="240"/>
      <c r="C567" s="237"/>
      <c r="D567" s="242"/>
      <c r="E567" s="237"/>
      <c r="F567" s="236"/>
      <c r="G567" s="236"/>
      <c r="H567" s="306" t="str">
        <f>IFERROR(+VLOOKUP(G567,'šifarnik Pg-Pa'!O$6:Q$22,2,FALSE),"")</f>
        <v/>
      </c>
      <c r="I567" s="146" t="str">
        <f>IFERROR(+VLOOKUP($G567,'šifarnik Pg-Pa'!$O$6:$Q$22,3,FALSE),"")</f>
        <v/>
      </c>
      <c r="J567" s="236"/>
      <c r="K567" s="305" t="str">
        <f>IFERROR(+VLOOKUP(J567,'šifarnik Pg-Pa'!O$28:P$140,2,FALSE),"")</f>
        <v/>
      </c>
      <c r="L567" s="245"/>
      <c r="M567" s="244"/>
      <c r="N567" s="239"/>
      <c r="O567" s="195"/>
      <c r="P567" s="239"/>
      <c r="Q567" s="239"/>
      <c r="R567" s="76"/>
      <c r="S567" s="76"/>
      <c r="T567" s="76"/>
      <c r="U567" s="76"/>
      <c r="V567" s="197"/>
      <c r="W567" s="197"/>
      <c r="X567" s="197"/>
      <c r="Y567" s="197"/>
      <c r="Z567" s="197"/>
      <c r="AA567" s="197"/>
      <c r="AB567" s="197">
        <f t="shared" si="9"/>
        <v>0</v>
      </c>
    </row>
    <row r="568" spans="1:28">
      <c r="A568">
        <f>+IF(P568&gt;0,+MAX(A$8:A567)+1,0)</f>
        <v>0</v>
      </c>
      <c r="B568" s="240"/>
      <c r="C568" s="237"/>
      <c r="D568" s="242"/>
      <c r="E568" s="237"/>
      <c r="F568" s="236"/>
      <c r="G568" s="236"/>
      <c r="H568" s="306" t="str">
        <f>IFERROR(+VLOOKUP(G568,'šifarnik Pg-Pa'!O$6:Q$22,2,FALSE),"")</f>
        <v/>
      </c>
      <c r="I568" s="146" t="str">
        <f>IFERROR(+VLOOKUP($G568,'šifarnik Pg-Pa'!$O$6:$Q$22,3,FALSE),"")</f>
        <v/>
      </c>
      <c r="J568" s="236"/>
      <c r="K568" s="305" t="str">
        <f>IFERROR(+VLOOKUP(J568,'šifarnik Pg-Pa'!O$28:P$140,2,FALSE),"")</f>
        <v/>
      </c>
      <c r="L568" s="245"/>
      <c r="M568" s="244"/>
      <c r="N568" s="239"/>
      <c r="O568" s="195"/>
      <c r="P568" s="239"/>
      <c r="Q568" s="239"/>
      <c r="R568" s="76"/>
      <c r="S568" s="76"/>
      <c r="T568" s="76"/>
      <c r="U568" s="76"/>
      <c r="V568" s="197"/>
      <c r="W568" s="197"/>
      <c r="X568" s="197"/>
      <c r="Y568" s="197"/>
      <c r="Z568" s="197"/>
      <c r="AA568" s="197"/>
      <c r="AB568" s="197">
        <f t="shared" si="9"/>
        <v>0</v>
      </c>
    </row>
    <row r="569" spans="1:28">
      <c r="A569">
        <f>+IF(P569&gt;0,+MAX(A$8:A568)+1,0)</f>
        <v>0</v>
      </c>
      <c r="B569" s="240"/>
      <c r="C569" s="237"/>
      <c r="D569" s="242"/>
      <c r="E569" s="237"/>
      <c r="F569" s="236"/>
      <c r="G569" s="236"/>
      <c r="H569" s="306" t="str">
        <f>IFERROR(+VLOOKUP(G569,'šifarnik Pg-Pa'!O$6:Q$22,2,FALSE),"")</f>
        <v/>
      </c>
      <c r="I569" s="146" t="str">
        <f>IFERROR(+VLOOKUP($G569,'šifarnik Pg-Pa'!$O$6:$Q$22,3,FALSE),"")</f>
        <v/>
      </c>
      <c r="J569" s="236"/>
      <c r="K569" s="305" t="str">
        <f>IFERROR(+VLOOKUP(J569,'šifarnik Pg-Pa'!O$28:P$140,2,FALSE),"")</f>
        <v/>
      </c>
      <c r="L569" s="245"/>
      <c r="M569" s="244"/>
      <c r="N569" s="239"/>
      <c r="O569" s="195"/>
      <c r="P569" s="239"/>
      <c r="Q569" s="239"/>
      <c r="R569" s="76"/>
      <c r="S569" s="76"/>
      <c r="T569" s="76"/>
      <c r="U569" s="76"/>
      <c r="V569" s="197"/>
      <c r="W569" s="197"/>
      <c r="X569" s="197"/>
      <c r="Y569" s="197"/>
      <c r="Z569" s="197"/>
      <c r="AA569" s="197"/>
      <c r="AB569" s="197">
        <f t="shared" si="9"/>
        <v>0</v>
      </c>
    </row>
    <row r="570" spans="1:28">
      <c r="A570">
        <f>+IF(P570&gt;0,+MAX(A$8:A569)+1,0)</f>
        <v>0</v>
      </c>
      <c r="B570" s="240"/>
      <c r="C570" s="237"/>
      <c r="D570" s="242"/>
      <c r="E570" s="237"/>
      <c r="F570" s="236"/>
      <c r="G570" s="236"/>
      <c r="H570" s="306" t="str">
        <f>IFERROR(+VLOOKUP(G570,'šifarnik Pg-Pa'!O$6:Q$22,2,FALSE),"")</f>
        <v/>
      </c>
      <c r="I570" s="146" t="str">
        <f>IFERROR(+VLOOKUP($G570,'šifarnik Pg-Pa'!$O$6:$Q$22,3,FALSE),"")</f>
        <v/>
      </c>
      <c r="J570" s="236"/>
      <c r="K570" s="305" t="str">
        <f>IFERROR(+VLOOKUP(J570,'šifarnik Pg-Pa'!O$28:P$140,2,FALSE),"")</f>
        <v/>
      </c>
      <c r="L570" s="245"/>
      <c r="M570" s="244"/>
      <c r="N570" s="239"/>
      <c r="O570" s="195"/>
      <c r="P570" s="239"/>
      <c r="Q570" s="239"/>
      <c r="R570" s="76"/>
      <c r="S570" s="76"/>
      <c r="T570" s="76"/>
      <c r="U570" s="76"/>
      <c r="V570" s="197"/>
      <c r="W570" s="197"/>
      <c r="X570" s="197"/>
      <c r="Y570" s="197"/>
      <c r="Z570" s="197"/>
      <c r="AA570" s="197"/>
      <c r="AB570" s="197">
        <f t="shared" si="9"/>
        <v>0</v>
      </c>
    </row>
    <row r="571" spans="1:28">
      <c r="A571">
        <f>+IF(P571&gt;0,+MAX(A$8:A570)+1,0)</f>
        <v>0</v>
      </c>
      <c r="B571" s="240"/>
      <c r="C571" s="237"/>
      <c r="D571" s="242"/>
      <c r="E571" s="237"/>
      <c r="F571" s="236"/>
      <c r="G571" s="236"/>
      <c r="H571" s="306" t="str">
        <f>IFERROR(+VLOOKUP(G571,'šifarnik Pg-Pa'!O$6:Q$22,2,FALSE),"")</f>
        <v/>
      </c>
      <c r="I571" s="146" t="str">
        <f>IFERROR(+VLOOKUP($G571,'šifarnik Pg-Pa'!$O$6:$Q$22,3,FALSE),"")</f>
        <v/>
      </c>
      <c r="J571" s="236"/>
      <c r="K571" s="305" t="str">
        <f>IFERROR(+VLOOKUP(J571,'šifarnik Pg-Pa'!O$28:P$140,2,FALSE),"")</f>
        <v/>
      </c>
      <c r="L571" s="245"/>
      <c r="M571" s="244"/>
      <c r="N571" s="239"/>
      <c r="O571" s="195"/>
      <c r="P571" s="239"/>
      <c r="Q571" s="239"/>
      <c r="R571" s="76"/>
      <c r="S571" s="76"/>
      <c r="T571" s="76"/>
      <c r="U571" s="76"/>
      <c r="V571" s="197"/>
      <c r="W571" s="197"/>
      <c r="X571" s="197"/>
      <c r="Y571" s="197"/>
      <c r="Z571" s="197"/>
      <c r="AA571" s="197"/>
      <c r="AB571" s="197">
        <f t="shared" si="9"/>
        <v>0</v>
      </c>
    </row>
    <row r="572" spans="1:28">
      <c r="A572">
        <f>+IF(P572&gt;0,+MAX(A$8:A571)+1,0)</f>
        <v>0</v>
      </c>
      <c r="B572" s="240"/>
      <c r="C572" s="237"/>
      <c r="D572" s="242"/>
      <c r="E572" s="237"/>
      <c r="F572" s="236"/>
      <c r="G572" s="236"/>
      <c r="H572" s="306" t="str">
        <f>IFERROR(+VLOOKUP(G572,'šifarnik Pg-Pa'!O$6:Q$22,2,FALSE),"")</f>
        <v/>
      </c>
      <c r="I572" s="146" t="str">
        <f>IFERROR(+VLOOKUP($G572,'šifarnik Pg-Pa'!$O$6:$Q$22,3,FALSE),"")</f>
        <v/>
      </c>
      <c r="J572" s="236"/>
      <c r="K572" s="305" t="str">
        <f>IFERROR(+VLOOKUP(J572,'šifarnik Pg-Pa'!O$28:P$140,2,FALSE),"")</f>
        <v/>
      </c>
      <c r="L572" s="245"/>
      <c r="M572" s="244"/>
      <c r="N572" s="239"/>
      <c r="O572" s="195"/>
      <c r="P572" s="239"/>
      <c r="Q572" s="239"/>
      <c r="R572" s="76"/>
      <c r="S572" s="76"/>
      <c r="T572" s="76"/>
      <c r="U572" s="76"/>
      <c r="V572" s="197"/>
      <c r="W572" s="197"/>
      <c r="X572" s="197"/>
      <c r="Y572" s="197"/>
      <c r="Z572" s="197"/>
      <c r="AA572" s="197"/>
      <c r="AB572" s="197">
        <f t="shared" si="9"/>
        <v>0</v>
      </c>
    </row>
    <row r="573" spans="1:28">
      <c r="A573">
        <f>+IF(P573&gt;0,+MAX(A$8:A572)+1,0)</f>
        <v>0</v>
      </c>
      <c r="B573" s="240"/>
      <c r="C573" s="237"/>
      <c r="D573" s="242"/>
      <c r="E573" s="237"/>
      <c r="F573" s="236"/>
      <c r="G573" s="236"/>
      <c r="H573" s="306" t="str">
        <f>IFERROR(+VLOOKUP(G573,'šifarnik Pg-Pa'!O$6:Q$22,2,FALSE),"")</f>
        <v/>
      </c>
      <c r="I573" s="146" t="str">
        <f>IFERROR(+VLOOKUP($G573,'šifarnik Pg-Pa'!$O$6:$Q$22,3,FALSE),"")</f>
        <v/>
      </c>
      <c r="J573" s="236"/>
      <c r="K573" s="305" t="str">
        <f>IFERROR(+VLOOKUP(J573,'šifarnik Pg-Pa'!O$28:P$140,2,FALSE),"")</f>
        <v/>
      </c>
      <c r="L573" s="245"/>
      <c r="M573" s="244"/>
      <c r="N573" s="239"/>
      <c r="O573" s="195"/>
      <c r="P573" s="239"/>
      <c r="Q573" s="239"/>
      <c r="R573" s="76"/>
      <c r="S573" s="76"/>
      <c r="T573" s="76"/>
      <c r="U573" s="76"/>
      <c r="V573" s="197"/>
      <c r="W573" s="197"/>
      <c r="X573" s="197"/>
      <c r="Y573" s="197"/>
      <c r="Z573" s="197"/>
      <c r="AA573" s="197"/>
      <c r="AB573" s="197">
        <f t="shared" si="9"/>
        <v>0</v>
      </c>
    </row>
    <row r="574" spans="1:28">
      <c r="A574">
        <f>+IF(P574&gt;0,+MAX(A$8:A573)+1,0)</f>
        <v>0</v>
      </c>
      <c r="B574" s="240"/>
      <c r="C574" s="237"/>
      <c r="D574" s="242"/>
      <c r="E574" s="237"/>
      <c r="F574" s="236"/>
      <c r="G574" s="236"/>
      <c r="H574" s="306" t="str">
        <f>IFERROR(+VLOOKUP(G574,'šifarnik Pg-Pa'!O$6:Q$22,2,FALSE),"")</f>
        <v/>
      </c>
      <c r="I574" s="146" t="str">
        <f>IFERROR(+VLOOKUP($G574,'šifarnik Pg-Pa'!$O$6:$Q$22,3,FALSE),"")</f>
        <v/>
      </c>
      <c r="J574" s="236"/>
      <c r="K574" s="305" t="str">
        <f>IFERROR(+VLOOKUP(J574,'šifarnik Pg-Pa'!O$28:P$140,2,FALSE),"")</f>
        <v/>
      </c>
      <c r="L574" s="245"/>
      <c r="M574" s="244"/>
      <c r="N574" s="239"/>
      <c r="O574" s="195"/>
      <c r="P574" s="239"/>
      <c r="Q574" s="239"/>
      <c r="R574" s="76"/>
      <c r="S574" s="76"/>
      <c r="T574" s="76"/>
      <c r="U574" s="76"/>
      <c r="V574" s="197"/>
      <c r="W574" s="197"/>
      <c r="X574" s="197"/>
      <c r="Y574" s="197"/>
      <c r="Z574" s="197"/>
      <c r="AA574" s="197"/>
      <c r="AB574" s="197">
        <f t="shared" si="9"/>
        <v>0</v>
      </c>
    </row>
    <row r="575" spans="1:28">
      <c r="A575">
        <f>+IF(P575&gt;0,+MAX(A$8:A574)+1,0)</f>
        <v>0</v>
      </c>
      <c r="B575" s="240"/>
      <c r="C575" s="237"/>
      <c r="D575" s="242"/>
      <c r="E575" s="237"/>
      <c r="F575" s="236"/>
      <c r="G575" s="236"/>
      <c r="H575" s="306" t="str">
        <f>IFERROR(+VLOOKUP(G575,'šifarnik Pg-Pa'!O$6:Q$22,2,FALSE),"")</f>
        <v/>
      </c>
      <c r="I575" s="146" t="str">
        <f>IFERROR(+VLOOKUP($G575,'šifarnik Pg-Pa'!$O$6:$Q$22,3,FALSE),"")</f>
        <v/>
      </c>
      <c r="J575" s="236"/>
      <c r="K575" s="305" t="str">
        <f>IFERROR(+VLOOKUP(J575,'šifarnik Pg-Pa'!O$28:P$140,2,FALSE),"")</f>
        <v/>
      </c>
      <c r="L575" s="245"/>
      <c r="M575" s="244"/>
      <c r="N575" s="239"/>
      <c r="O575" s="195"/>
      <c r="P575" s="239"/>
      <c r="Q575" s="239"/>
      <c r="R575" s="76"/>
      <c r="S575" s="76"/>
      <c r="T575" s="76"/>
      <c r="U575" s="76"/>
      <c r="V575" s="197"/>
      <c r="W575" s="197"/>
      <c r="X575" s="197"/>
      <c r="Y575" s="197"/>
      <c r="Z575" s="197"/>
      <c r="AA575" s="197"/>
      <c r="AB575" s="197">
        <f t="shared" si="9"/>
        <v>0</v>
      </c>
    </row>
    <row r="576" spans="1:28">
      <c r="A576">
        <f>+IF(P576&gt;0,+MAX(A$8:A575)+1,0)</f>
        <v>0</v>
      </c>
      <c r="B576" s="240"/>
      <c r="C576" s="237"/>
      <c r="D576" s="242"/>
      <c r="E576" s="237"/>
      <c r="F576" s="236"/>
      <c r="G576" s="236"/>
      <c r="H576" s="306" t="str">
        <f>IFERROR(+VLOOKUP(G576,'šifarnik Pg-Pa'!O$6:Q$22,2,FALSE),"")</f>
        <v/>
      </c>
      <c r="I576" s="146" t="str">
        <f>IFERROR(+VLOOKUP($G576,'šifarnik Pg-Pa'!$O$6:$Q$22,3,FALSE),"")</f>
        <v/>
      </c>
      <c r="J576" s="236"/>
      <c r="K576" s="305" t="str">
        <f>IFERROR(+VLOOKUP(J576,'šifarnik Pg-Pa'!O$28:P$140,2,FALSE),"")</f>
        <v/>
      </c>
      <c r="L576" s="245"/>
      <c r="M576" s="244"/>
      <c r="N576" s="239"/>
      <c r="O576" s="195"/>
      <c r="P576" s="239"/>
      <c r="Q576" s="239"/>
      <c r="R576" s="76"/>
      <c r="S576" s="76"/>
      <c r="T576" s="76"/>
      <c r="U576" s="76"/>
      <c r="V576" s="197"/>
      <c r="W576" s="197"/>
      <c r="X576" s="197"/>
      <c r="Y576" s="197"/>
      <c r="Z576" s="197"/>
      <c r="AA576" s="197"/>
      <c r="AB576" s="197">
        <f t="shared" si="9"/>
        <v>0</v>
      </c>
    </row>
    <row r="577" spans="1:28">
      <c r="A577">
        <f>+IF(P577&gt;0,+MAX(A$8:A576)+1,0)</f>
        <v>0</v>
      </c>
      <c r="B577" s="240"/>
      <c r="C577" s="237"/>
      <c r="D577" s="242"/>
      <c r="E577" s="237"/>
      <c r="F577" s="236"/>
      <c r="G577" s="236"/>
      <c r="H577" s="306" t="str">
        <f>IFERROR(+VLOOKUP(G577,'šifarnik Pg-Pa'!O$6:Q$22,2,FALSE),"")</f>
        <v/>
      </c>
      <c r="I577" s="146" t="str">
        <f>IFERROR(+VLOOKUP($G577,'šifarnik Pg-Pa'!$O$6:$Q$22,3,FALSE),"")</f>
        <v/>
      </c>
      <c r="J577" s="236"/>
      <c r="K577" s="305" t="str">
        <f>IFERROR(+VLOOKUP(J577,'šifarnik Pg-Pa'!O$28:P$140,2,FALSE),"")</f>
        <v/>
      </c>
      <c r="L577" s="245"/>
      <c r="M577" s="244"/>
      <c r="N577" s="239"/>
      <c r="O577" s="195"/>
      <c r="P577" s="239"/>
      <c r="Q577" s="239"/>
      <c r="R577" s="76"/>
      <c r="S577" s="76"/>
      <c r="T577" s="76"/>
      <c r="U577" s="76"/>
      <c r="V577" s="197"/>
      <c r="W577" s="197"/>
      <c r="X577" s="197"/>
      <c r="Y577" s="197"/>
      <c r="Z577" s="197"/>
      <c r="AA577" s="197"/>
      <c r="AB577" s="197">
        <f t="shared" si="9"/>
        <v>0</v>
      </c>
    </row>
    <row r="578" spans="1:28">
      <c r="A578">
        <f>+IF(P578&gt;0,+MAX(A$8:A577)+1,0)</f>
        <v>0</v>
      </c>
      <c r="B578" s="240"/>
      <c r="C578" s="237"/>
      <c r="D578" s="242"/>
      <c r="E578" s="237"/>
      <c r="F578" s="236"/>
      <c r="G578" s="236"/>
      <c r="H578" s="306" t="str">
        <f>IFERROR(+VLOOKUP(G578,'šifarnik Pg-Pa'!O$6:Q$22,2,FALSE),"")</f>
        <v/>
      </c>
      <c r="I578" s="146" t="str">
        <f>IFERROR(+VLOOKUP($G578,'šifarnik Pg-Pa'!$O$6:$Q$22,3,FALSE),"")</f>
        <v/>
      </c>
      <c r="J578" s="236"/>
      <c r="K578" s="305" t="str">
        <f>IFERROR(+VLOOKUP(J578,'šifarnik Pg-Pa'!O$28:P$140,2,FALSE),"")</f>
        <v/>
      </c>
      <c r="L578" s="245"/>
      <c r="M578" s="244"/>
      <c r="N578" s="239"/>
      <c r="O578" s="195"/>
      <c r="P578" s="239"/>
      <c r="Q578" s="239"/>
      <c r="R578" s="76"/>
      <c r="S578" s="76"/>
      <c r="T578" s="76"/>
      <c r="U578" s="76"/>
      <c r="V578" s="197"/>
      <c r="W578" s="197"/>
      <c r="X578" s="197"/>
      <c r="Y578" s="197"/>
      <c r="Z578" s="197"/>
      <c r="AA578" s="197"/>
      <c r="AB578" s="197">
        <f t="shared" si="9"/>
        <v>0</v>
      </c>
    </row>
    <row r="579" spans="1:28">
      <c r="A579">
        <f>+IF(P579&gt;0,+MAX(A$8:A578)+1,0)</f>
        <v>0</v>
      </c>
      <c r="B579" s="240"/>
      <c r="C579" s="237"/>
      <c r="D579" s="242"/>
      <c r="E579" s="237"/>
      <c r="F579" s="236"/>
      <c r="G579" s="236"/>
      <c r="H579" s="306" t="str">
        <f>IFERROR(+VLOOKUP(G579,'šifarnik Pg-Pa'!O$6:Q$22,2,FALSE),"")</f>
        <v/>
      </c>
      <c r="I579" s="146" t="str">
        <f>IFERROR(+VLOOKUP($G579,'šifarnik Pg-Pa'!$O$6:$Q$22,3,FALSE),"")</f>
        <v/>
      </c>
      <c r="J579" s="236"/>
      <c r="K579" s="305" t="str">
        <f>IFERROR(+VLOOKUP(J579,'šifarnik Pg-Pa'!O$28:P$140,2,FALSE),"")</f>
        <v/>
      </c>
      <c r="L579" s="245"/>
      <c r="M579" s="244"/>
      <c r="N579" s="239"/>
      <c r="O579" s="195"/>
      <c r="P579" s="239"/>
      <c r="Q579" s="239"/>
      <c r="R579" s="76"/>
      <c r="S579" s="76"/>
      <c r="T579" s="76"/>
      <c r="U579" s="76"/>
      <c r="V579" s="197"/>
      <c r="W579" s="197"/>
      <c r="X579" s="197"/>
      <c r="Y579" s="197"/>
      <c r="Z579" s="197"/>
      <c r="AA579" s="197"/>
      <c r="AB579" s="197">
        <f t="shared" si="9"/>
        <v>0</v>
      </c>
    </row>
    <row r="580" spans="1:28">
      <c r="A580">
        <f>+IF(P580&gt;0,+MAX(A$8:A579)+1,0)</f>
        <v>0</v>
      </c>
      <c r="B580" s="240"/>
      <c r="C580" s="237"/>
      <c r="D580" s="242"/>
      <c r="E580" s="237"/>
      <c r="F580" s="236"/>
      <c r="G580" s="236"/>
      <c r="H580" s="306" t="str">
        <f>IFERROR(+VLOOKUP(G580,'šifarnik Pg-Pa'!O$6:Q$22,2,FALSE),"")</f>
        <v/>
      </c>
      <c r="I580" s="146" t="str">
        <f>IFERROR(+VLOOKUP($G580,'šifarnik Pg-Pa'!$O$6:$Q$22,3,FALSE),"")</f>
        <v/>
      </c>
      <c r="J580" s="236"/>
      <c r="K580" s="305" t="str">
        <f>IFERROR(+VLOOKUP(J580,'šifarnik Pg-Pa'!O$28:P$140,2,FALSE),"")</f>
        <v/>
      </c>
      <c r="L580" s="245"/>
      <c r="M580" s="244"/>
      <c r="N580" s="239"/>
      <c r="O580" s="195"/>
      <c r="P580" s="239"/>
      <c r="Q580" s="239"/>
      <c r="R580" s="76"/>
      <c r="S580" s="76"/>
      <c r="T580" s="76"/>
      <c r="U580" s="76"/>
      <c r="V580" s="197"/>
      <c r="W580" s="197"/>
      <c r="X580" s="197"/>
      <c r="Y580" s="197"/>
      <c r="Z580" s="197"/>
      <c r="AA580" s="197"/>
      <c r="AB580" s="197">
        <f t="shared" si="9"/>
        <v>0</v>
      </c>
    </row>
    <row r="581" spans="1:28">
      <c r="A581">
        <f>+IF(P581&gt;0,+MAX(A$8:A580)+1,0)</f>
        <v>0</v>
      </c>
      <c r="B581" s="240"/>
      <c r="C581" s="237"/>
      <c r="D581" s="242"/>
      <c r="E581" s="237"/>
      <c r="F581" s="236"/>
      <c r="G581" s="236"/>
      <c r="H581" s="306" t="str">
        <f>IFERROR(+VLOOKUP(G581,'šifarnik Pg-Pa'!O$6:Q$22,2,FALSE),"")</f>
        <v/>
      </c>
      <c r="I581" s="146" t="str">
        <f>IFERROR(+VLOOKUP($G581,'šifarnik Pg-Pa'!$O$6:$Q$22,3,FALSE),"")</f>
        <v/>
      </c>
      <c r="J581" s="236"/>
      <c r="K581" s="305" t="str">
        <f>IFERROR(+VLOOKUP(J581,'šifarnik Pg-Pa'!O$28:P$140,2,FALSE),"")</f>
        <v/>
      </c>
      <c r="L581" s="245"/>
      <c r="M581" s="244"/>
      <c r="N581" s="239"/>
      <c r="O581" s="195"/>
      <c r="P581" s="239"/>
      <c r="Q581" s="239"/>
      <c r="R581" s="76"/>
      <c r="S581" s="76"/>
      <c r="T581" s="76"/>
      <c r="U581" s="76"/>
      <c r="V581" s="197"/>
      <c r="W581" s="197"/>
      <c r="X581" s="197"/>
      <c r="Y581" s="197"/>
      <c r="Z581" s="197"/>
      <c r="AA581" s="197"/>
      <c r="AB581" s="197">
        <f t="shared" si="9"/>
        <v>0</v>
      </c>
    </row>
    <row r="582" spans="1:28">
      <c r="A582">
        <f>+IF(P582&gt;0,+MAX(A$8:A581)+1,0)</f>
        <v>0</v>
      </c>
      <c r="B582" s="240"/>
      <c r="C582" s="237"/>
      <c r="D582" s="242"/>
      <c r="E582" s="237"/>
      <c r="F582" s="236"/>
      <c r="G582" s="236"/>
      <c r="H582" s="306" t="str">
        <f>IFERROR(+VLOOKUP(G582,'šifarnik Pg-Pa'!O$6:Q$22,2,FALSE),"")</f>
        <v/>
      </c>
      <c r="I582" s="146" t="str">
        <f>IFERROR(+VLOOKUP($G582,'šifarnik Pg-Pa'!$O$6:$Q$22,3,FALSE),"")</f>
        <v/>
      </c>
      <c r="J582" s="236"/>
      <c r="K582" s="305" t="str">
        <f>IFERROR(+VLOOKUP(J582,'šifarnik Pg-Pa'!O$28:P$140,2,FALSE),"")</f>
        <v/>
      </c>
      <c r="L582" s="245"/>
      <c r="M582" s="244"/>
      <c r="N582" s="239"/>
      <c r="O582" s="195"/>
      <c r="P582" s="239"/>
      <c r="Q582" s="239"/>
      <c r="R582" s="76"/>
      <c r="S582" s="76"/>
      <c r="T582" s="76"/>
      <c r="U582" s="76"/>
      <c r="V582" s="197"/>
      <c r="W582" s="197"/>
      <c r="X582" s="197"/>
      <c r="Y582" s="197"/>
      <c r="Z582" s="197"/>
      <c r="AA582" s="197"/>
      <c r="AB582" s="197">
        <f t="shared" si="9"/>
        <v>0</v>
      </c>
    </row>
    <row r="583" spans="1:28">
      <c r="A583">
        <f>+IF(P583&gt;0,+MAX(A$8:A582)+1,0)</f>
        <v>0</v>
      </c>
      <c r="B583" s="240"/>
      <c r="C583" s="237"/>
      <c r="D583" s="242"/>
      <c r="E583" s="237"/>
      <c r="F583" s="236"/>
      <c r="G583" s="236"/>
      <c r="H583" s="306" t="str">
        <f>IFERROR(+VLOOKUP(G583,'šifarnik Pg-Pa'!O$6:Q$22,2,FALSE),"")</f>
        <v/>
      </c>
      <c r="I583" s="146" t="str">
        <f>IFERROR(+VLOOKUP($G583,'šifarnik Pg-Pa'!$O$6:$Q$22,3,FALSE),"")</f>
        <v/>
      </c>
      <c r="J583" s="236"/>
      <c r="K583" s="305" t="str">
        <f>IFERROR(+VLOOKUP(J583,'šifarnik Pg-Pa'!O$28:P$140,2,FALSE),"")</f>
        <v/>
      </c>
      <c r="L583" s="245"/>
      <c r="M583" s="244"/>
      <c r="N583" s="239"/>
      <c r="O583" s="195"/>
      <c r="P583" s="239"/>
      <c r="Q583" s="239"/>
      <c r="R583" s="76"/>
      <c r="S583" s="76"/>
      <c r="T583" s="76"/>
      <c r="U583" s="76"/>
      <c r="V583" s="197"/>
      <c r="W583" s="197"/>
      <c r="X583" s="197"/>
      <c r="Y583" s="197"/>
      <c r="Z583" s="197"/>
      <c r="AA583" s="197"/>
      <c r="AB583" s="197">
        <f t="shared" si="9"/>
        <v>0</v>
      </c>
    </row>
    <row r="584" spans="1:28">
      <c r="A584">
        <f>+IF(P584&gt;0,+MAX(A$8:A583)+1,0)</f>
        <v>0</v>
      </c>
      <c r="B584" s="240"/>
      <c r="C584" s="237"/>
      <c r="D584" s="242"/>
      <c r="E584" s="237"/>
      <c r="F584" s="236"/>
      <c r="G584" s="236"/>
      <c r="H584" s="306" t="str">
        <f>IFERROR(+VLOOKUP(G584,'šifarnik Pg-Pa'!O$6:Q$22,2,FALSE),"")</f>
        <v/>
      </c>
      <c r="I584" s="146" t="str">
        <f>IFERROR(+VLOOKUP($G584,'šifarnik Pg-Pa'!$O$6:$Q$22,3,FALSE),"")</f>
        <v/>
      </c>
      <c r="J584" s="236"/>
      <c r="K584" s="305" t="str">
        <f>IFERROR(+VLOOKUP(J584,'šifarnik Pg-Pa'!O$28:P$140,2,FALSE),"")</f>
        <v/>
      </c>
      <c r="L584" s="245"/>
      <c r="M584" s="244"/>
      <c r="N584" s="239"/>
      <c r="O584" s="195"/>
      <c r="P584" s="239"/>
      <c r="Q584" s="239"/>
      <c r="R584" s="76"/>
      <c r="S584" s="76"/>
      <c r="T584" s="76"/>
      <c r="U584" s="76"/>
      <c r="V584" s="197"/>
      <c r="W584" s="197"/>
      <c r="X584" s="197"/>
      <c r="Y584" s="197"/>
      <c r="Z584" s="197"/>
      <c r="AA584" s="197"/>
      <c r="AB584" s="197">
        <f t="shared" si="9"/>
        <v>0</v>
      </c>
    </row>
    <row r="585" spans="1:28">
      <c r="A585">
        <f>+IF(P585&gt;0,+MAX(A$8:A584)+1,0)</f>
        <v>0</v>
      </c>
      <c r="B585" s="240"/>
      <c r="C585" s="237"/>
      <c r="D585" s="242"/>
      <c r="E585" s="237"/>
      <c r="F585" s="236"/>
      <c r="G585" s="236"/>
      <c r="H585" s="306" t="str">
        <f>IFERROR(+VLOOKUP(G585,'šifarnik Pg-Pa'!O$6:Q$22,2,FALSE),"")</f>
        <v/>
      </c>
      <c r="I585" s="146" t="str">
        <f>IFERROR(+VLOOKUP($G585,'šifarnik Pg-Pa'!$O$6:$Q$22,3,FALSE),"")</f>
        <v/>
      </c>
      <c r="J585" s="236"/>
      <c r="K585" s="305" t="str">
        <f>IFERROR(+VLOOKUP(J585,'šifarnik Pg-Pa'!O$28:P$140,2,FALSE),"")</f>
        <v/>
      </c>
      <c r="L585" s="245"/>
      <c r="M585" s="244"/>
      <c r="N585" s="239"/>
      <c r="O585" s="195"/>
      <c r="P585" s="239"/>
      <c r="Q585" s="239"/>
      <c r="R585" s="76"/>
      <c r="S585" s="76"/>
      <c r="T585" s="76"/>
      <c r="U585" s="76"/>
      <c r="V585" s="197"/>
      <c r="W585" s="197"/>
      <c r="X585" s="197"/>
      <c r="Y585" s="197"/>
      <c r="Z585" s="197"/>
      <c r="AA585" s="197"/>
      <c r="AB585" s="197">
        <f t="shared" ref="AB585:AB648" si="10">+LEN(O585)</f>
        <v>0</v>
      </c>
    </row>
    <row r="586" spans="1:28">
      <c r="A586">
        <f>+IF(P586&gt;0,+MAX(A$8:A585)+1,0)</f>
        <v>0</v>
      </c>
      <c r="B586" s="240"/>
      <c r="C586" s="237"/>
      <c r="D586" s="242"/>
      <c r="E586" s="237"/>
      <c r="F586" s="236"/>
      <c r="G586" s="236"/>
      <c r="H586" s="306" t="str">
        <f>IFERROR(+VLOOKUP(G586,'šifarnik Pg-Pa'!O$6:Q$22,2,FALSE),"")</f>
        <v/>
      </c>
      <c r="I586" s="146" t="str">
        <f>IFERROR(+VLOOKUP($G586,'šifarnik Pg-Pa'!$O$6:$Q$22,3,FALSE),"")</f>
        <v/>
      </c>
      <c r="J586" s="236"/>
      <c r="K586" s="305" t="str">
        <f>IFERROR(+VLOOKUP(J586,'šifarnik Pg-Pa'!O$28:P$140,2,FALSE),"")</f>
        <v/>
      </c>
      <c r="L586" s="245"/>
      <c r="M586" s="244"/>
      <c r="N586" s="239"/>
      <c r="O586" s="195"/>
      <c r="P586" s="239"/>
      <c r="Q586" s="239"/>
      <c r="R586" s="76"/>
      <c r="S586" s="76"/>
      <c r="T586" s="76"/>
      <c r="U586" s="76"/>
      <c r="V586" s="197"/>
      <c r="W586" s="197"/>
      <c r="X586" s="197"/>
      <c r="Y586" s="197"/>
      <c r="Z586" s="197"/>
      <c r="AA586" s="197"/>
      <c r="AB586" s="197">
        <f t="shared" si="10"/>
        <v>0</v>
      </c>
    </row>
    <row r="587" spans="1:28">
      <c r="A587">
        <f>+IF(P587&gt;0,+MAX(A$8:A586)+1,0)</f>
        <v>0</v>
      </c>
      <c r="B587" s="240"/>
      <c r="C587" s="237"/>
      <c r="D587" s="242"/>
      <c r="E587" s="237"/>
      <c r="F587" s="236"/>
      <c r="G587" s="236"/>
      <c r="H587" s="306" t="str">
        <f>IFERROR(+VLOOKUP(G587,'šifarnik Pg-Pa'!O$6:Q$22,2,FALSE),"")</f>
        <v/>
      </c>
      <c r="I587" s="146" t="str">
        <f>IFERROR(+VLOOKUP($G587,'šifarnik Pg-Pa'!$O$6:$Q$22,3,FALSE),"")</f>
        <v/>
      </c>
      <c r="J587" s="236"/>
      <c r="K587" s="305" t="str">
        <f>IFERROR(+VLOOKUP(J587,'šifarnik Pg-Pa'!O$28:P$140,2,FALSE),"")</f>
        <v/>
      </c>
      <c r="L587" s="245"/>
      <c r="M587" s="244"/>
      <c r="N587" s="239"/>
      <c r="O587" s="195"/>
      <c r="P587" s="239"/>
      <c r="Q587" s="239"/>
      <c r="R587" s="76"/>
      <c r="S587" s="76"/>
      <c r="T587" s="76"/>
      <c r="U587" s="76"/>
      <c r="V587" s="197"/>
      <c r="W587" s="197"/>
      <c r="X587" s="197"/>
      <c r="Y587" s="197"/>
      <c r="Z587" s="197"/>
      <c r="AA587" s="197"/>
      <c r="AB587" s="197">
        <f t="shared" si="10"/>
        <v>0</v>
      </c>
    </row>
    <row r="588" spans="1:28">
      <c r="A588">
        <f>+IF(P588&gt;0,+MAX(A$8:A587)+1,0)</f>
        <v>0</v>
      </c>
      <c r="B588" s="240"/>
      <c r="C588" s="237"/>
      <c r="D588" s="242"/>
      <c r="E588" s="237"/>
      <c r="F588" s="236"/>
      <c r="G588" s="236"/>
      <c r="H588" s="306" t="str">
        <f>IFERROR(+VLOOKUP(G588,'šifarnik Pg-Pa'!O$6:Q$22,2,FALSE),"")</f>
        <v/>
      </c>
      <c r="I588" s="146" t="str">
        <f>IFERROR(+VLOOKUP($G588,'šifarnik Pg-Pa'!$O$6:$Q$22,3,FALSE),"")</f>
        <v/>
      </c>
      <c r="J588" s="236"/>
      <c r="K588" s="305" t="str">
        <f>IFERROR(+VLOOKUP(J588,'šifarnik Pg-Pa'!O$28:P$140,2,FALSE),"")</f>
        <v/>
      </c>
      <c r="L588" s="245"/>
      <c r="M588" s="244"/>
      <c r="N588" s="239"/>
      <c r="O588" s="195"/>
      <c r="P588" s="239"/>
      <c r="Q588" s="239"/>
      <c r="R588" s="76"/>
      <c r="S588" s="76"/>
      <c r="T588" s="76"/>
      <c r="U588" s="76"/>
      <c r="V588" s="197"/>
      <c r="W588" s="197"/>
      <c r="X588" s="197"/>
      <c r="Y588" s="197"/>
      <c r="Z588" s="197"/>
      <c r="AA588" s="197"/>
      <c r="AB588" s="197">
        <f t="shared" si="10"/>
        <v>0</v>
      </c>
    </row>
    <row r="589" spans="1:28">
      <c r="A589">
        <f>+IF(P589&gt;0,+MAX(A$8:A588)+1,0)</f>
        <v>0</v>
      </c>
      <c r="B589" s="240"/>
      <c r="C589" s="237"/>
      <c r="D589" s="242"/>
      <c r="E589" s="237"/>
      <c r="F589" s="236"/>
      <c r="G589" s="236"/>
      <c r="H589" s="306" t="str">
        <f>IFERROR(+VLOOKUP(G589,'šifarnik Pg-Pa'!O$6:Q$22,2,FALSE),"")</f>
        <v/>
      </c>
      <c r="I589" s="146" t="str">
        <f>IFERROR(+VLOOKUP($G589,'šifarnik Pg-Pa'!$O$6:$Q$22,3,FALSE),"")</f>
        <v/>
      </c>
      <c r="J589" s="236"/>
      <c r="K589" s="305" t="str">
        <f>IFERROR(+VLOOKUP(J589,'šifarnik Pg-Pa'!O$28:P$140,2,FALSE),"")</f>
        <v/>
      </c>
      <c r="L589" s="245"/>
      <c r="M589" s="244"/>
      <c r="N589" s="239"/>
      <c r="O589" s="195"/>
      <c r="P589" s="239"/>
      <c r="Q589" s="239"/>
      <c r="R589" s="76"/>
      <c r="S589" s="76"/>
      <c r="T589" s="76"/>
      <c r="U589" s="76"/>
      <c r="V589" s="197"/>
      <c r="W589" s="197"/>
      <c r="X589" s="197"/>
      <c r="Y589" s="197"/>
      <c r="Z589" s="197"/>
      <c r="AA589" s="197"/>
      <c r="AB589" s="197">
        <f t="shared" si="10"/>
        <v>0</v>
      </c>
    </row>
    <row r="590" spans="1:28">
      <c r="A590">
        <f>+IF(P590&gt;0,+MAX(A$8:A589)+1,0)</f>
        <v>0</v>
      </c>
      <c r="B590" s="240"/>
      <c r="C590" s="237"/>
      <c r="D590" s="242"/>
      <c r="E590" s="237"/>
      <c r="F590" s="236"/>
      <c r="G590" s="236"/>
      <c r="H590" s="306" t="str">
        <f>IFERROR(+VLOOKUP(G590,'šifarnik Pg-Pa'!O$6:Q$22,2,FALSE),"")</f>
        <v/>
      </c>
      <c r="I590" s="146" t="str">
        <f>IFERROR(+VLOOKUP($G590,'šifarnik Pg-Pa'!$O$6:$Q$22,3,FALSE),"")</f>
        <v/>
      </c>
      <c r="J590" s="236"/>
      <c r="K590" s="305" t="str">
        <f>IFERROR(+VLOOKUP(J590,'šifarnik Pg-Pa'!O$28:P$140,2,FALSE),"")</f>
        <v/>
      </c>
      <c r="L590" s="245"/>
      <c r="M590" s="244"/>
      <c r="N590" s="239"/>
      <c r="O590" s="195"/>
      <c r="P590" s="239"/>
      <c r="Q590" s="239"/>
      <c r="R590" s="76"/>
      <c r="S590" s="76"/>
      <c r="T590" s="76"/>
      <c r="U590" s="76"/>
      <c r="V590" s="197"/>
      <c r="W590" s="197"/>
      <c r="X590" s="197"/>
      <c r="Y590" s="197"/>
      <c r="Z590" s="197"/>
      <c r="AA590" s="197"/>
      <c r="AB590" s="197">
        <f t="shared" si="10"/>
        <v>0</v>
      </c>
    </row>
    <row r="591" spans="1:28">
      <c r="A591">
        <f>+IF(P591&gt;0,+MAX(A$8:A590)+1,0)</f>
        <v>0</v>
      </c>
      <c r="B591" s="240"/>
      <c r="C591" s="237"/>
      <c r="D591" s="242"/>
      <c r="E591" s="237"/>
      <c r="F591" s="236"/>
      <c r="G591" s="236"/>
      <c r="H591" s="306" t="str">
        <f>IFERROR(+VLOOKUP(G591,'šifarnik Pg-Pa'!O$6:Q$22,2,FALSE),"")</f>
        <v/>
      </c>
      <c r="I591" s="146" t="str">
        <f>IFERROR(+VLOOKUP($G591,'šifarnik Pg-Pa'!$O$6:$Q$22,3,FALSE),"")</f>
        <v/>
      </c>
      <c r="J591" s="236"/>
      <c r="K591" s="305" t="str">
        <f>IFERROR(+VLOOKUP(J591,'šifarnik Pg-Pa'!O$28:P$140,2,FALSE),"")</f>
        <v/>
      </c>
      <c r="L591" s="245"/>
      <c r="M591" s="244"/>
      <c r="N591" s="239"/>
      <c r="O591" s="195"/>
      <c r="P591" s="239"/>
      <c r="Q591" s="239"/>
      <c r="R591" s="76"/>
      <c r="S591" s="76"/>
      <c r="T591" s="76"/>
      <c r="U591" s="76"/>
      <c r="V591" s="197"/>
      <c r="W591" s="197"/>
      <c r="X591" s="197"/>
      <c r="Y591" s="197"/>
      <c r="Z591" s="197"/>
      <c r="AA591" s="197"/>
      <c r="AB591" s="197">
        <f t="shared" si="10"/>
        <v>0</v>
      </c>
    </row>
    <row r="592" spans="1:28">
      <c r="A592">
        <f>+IF(P592&gt;0,+MAX(A$8:A591)+1,0)</f>
        <v>0</v>
      </c>
      <c r="B592" s="240"/>
      <c r="C592" s="237"/>
      <c r="D592" s="242"/>
      <c r="E592" s="237"/>
      <c r="F592" s="236"/>
      <c r="G592" s="236"/>
      <c r="H592" s="306" t="str">
        <f>IFERROR(+VLOOKUP(G592,'šifarnik Pg-Pa'!O$6:Q$22,2,FALSE),"")</f>
        <v/>
      </c>
      <c r="I592" s="146" t="str">
        <f>IFERROR(+VLOOKUP($G592,'šifarnik Pg-Pa'!$O$6:$Q$22,3,FALSE),"")</f>
        <v/>
      </c>
      <c r="J592" s="236"/>
      <c r="K592" s="305" t="str">
        <f>IFERROR(+VLOOKUP(J592,'šifarnik Pg-Pa'!O$28:P$140,2,FALSE),"")</f>
        <v/>
      </c>
      <c r="L592" s="245"/>
      <c r="M592" s="244"/>
      <c r="N592" s="239"/>
      <c r="O592" s="195"/>
      <c r="P592" s="239"/>
      <c r="Q592" s="239"/>
      <c r="R592" s="76"/>
      <c r="S592" s="76"/>
      <c r="T592" s="76"/>
      <c r="U592" s="76"/>
      <c r="V592" s="197"/>
      <c r="W592" s="197"/>
      <c r="X592" s="197"/>
      <c r="Y592" s="197"/>
      <c r="Z592" s="197"/>
      <c r="AA592" s="197"/>
      <c r="AB592" s="197">
        <f t="shared" si="10"/>
        <v>0</v>
      </c>
    </row>
    <row r="593" spans="1:28">
      <c r="A593">
        <f>+IF(P593&gt;0,+MAX(A$8:A592)+1,0)</f>
        <v>0</v>
      </c>
      <c r="B593" s="240"/>
      <c r="C593" s="237"/>
      <c r="D593" s="242"/>
      <c r="E593" s="237"/>
      <c r="F593" s="236"/>
      <c r="G593" s="236"/>
      <c r="H593" s="306" t="str">
        <f>IFERROR(+VLOOKUP(G593,'šifarnik Pg-Pa'!O$6:Q$22,2,FALSE),"")</f>
        <v/>
      </c>
      <c r="I593" s="146" t="str">
        <f>IFERROR(+VLOOKUP($G593,'šifarnik Pg-Pa'!$O$6:$Q$22,3,FALSE),"")</f>
        <v/>
      </c>
      <c r="J593" s="236"/>
      <c r="K593" s="305" t="str">
        <f>IFERROR(+VLOOKUP(J593,'šifarnik Pg-Pa'!O$28:P$140,2,FALSE),"")</f>
        <v/>
      </c>
      <c r="L593" s="245"/>
      <c r="M593" s="244"/>
      <c r="N593" s="239"/>
      <c r="O593" s="195"/>
      <c r="P593" s="239"/>
      <c r="Q593" s="239"/>
      <c r="R593" s="76"/>
      <c r="S593" s="76"/>
      <c r="T593" s="76"/>
      <c r="U593" s="76"/>
      <c r="V593" s="197"/>
      <c r="W593" s="197"/>
      <c r="X593" s="197"/>
      <c r="Y593" s="197"/>
      <c r="Z593" s="197"/>
      <c r="AA593" s="197"/>
      <c r="AB593" s="197">
        <f t="shared" si="10"/>
        <v>0</v>
      </c>
    </row>
    <row r="594" spans="1:28">
      <c r="A594">
        <f>+IF(P594&gt;0,+MAX(A$8:A593)+1,0)</f>
        <v>0</v>
      </c>
      <c r="B594" s="240"/>
      <c r="C594" s="237"/>
      <c r="D594" s="242"/>
      <c r="E594" s="237"/>
      <c r="F594" s="236"/>
      <c r="G594" s="236"/>
      <c r="H594" s="306" t="str">
        <f>IFERROR(+VLOOKUP(G594,'šifarnik Pg-Pa'!O$6:Q$22,2,FALSE),"")</f>
        <v/>
      </c>
      <c r="I594" s="146" t="str">
        <f>IFERROR(+VLOOKUP($G594,'šifarnik Pg-Pa'!$O$6:$Q$22,3,FALSE),"")</f>
        <v/>
      </c>
      <c r="J594" s="236"/>
      <c r="K594" s="305" t="str">
        <f>IFERROR(+VLOOKUP(J594,'šifarnik Pg-Pa'!O$28:P$140,2,FALSE),"")</f>
        <v/>
      </c>
      <c r="L594" s="245"/>
      <c r="M594" s="244"/>
      <c r="N594" s="239"/>
      <c r="O594" s="195"/>
      <c r="P594" s="239"/>
      <c r="Q594" s="239"/>
      <c r="R594" s="76"/>
      <c r="S594" s="76"/>
      <c r="T594" s="76"/>
      <c r="U594" s="76"/>
      <c r="V594" s="197"/>
      <c r="W594" s="197"/>
      <c r="X594" s="197"/>
      <c r="Y594" s="197"/>
      <c r="Z594" s="197"/>
      <c r="AA594" s="197"/>
      <c r="AB594" s="197">
        <f t="shared" si="10"/>
        <v>0</v>
      </c>
    </row>
    <row r="595" spans="1:28">
      <c r="A595">
        <f>+IF(P595&gt;0,+MAX(A$8:A594)+1,0)</f>
        <v>0</v>
      </c>
      <c r="B595" s="240"/>
      <c r="C595" s="237"/>
      <c r="D595" s="242"/>
      <c r="E595" s="237"/>
      <c r="F595" s="236"/>
      <c r="G595" s="236"/>
      <c r="H595" s="306" t="str">
        <f>IFERROR(+VLOOKUP(G595,'šifarnik Pg-Pa'!O$6:Q$22,2,FALSE),"")</f>
        <v/>
      </c>
      <c r="I595" s="146" t="str">
        <f>IFERROR(+VLOOKUP($G595,'šifarnik Pg-Pa'!$O$6:$Q$22,3,FALSE),"")</f>
        <v/>
      </c>
      <c r="J595" s="236"/>
      <c r="K595" s="305" t="str">
        <f>IFERROR(+VLOOKUP(J595,'šifarnik Pg-Pa'!O$28:P$140,2,FALSE),"")</f>
        <v/>
      </c>
      <c r="L595" s="245"/>
      <c r="M595" s="244"/>
      <c r="N595" s="239"/>
      <c r="O595" s="195"/>
      <c r="P595" s="239"/>
      <c r="Q595" s="239"/>
      <c r="R595" s="76"/>
      <c r="S595" s="76"/>
      <c r="T595" s="76"/>
      <c r="U595" s="76"/>
      <c r="V595" s="197"/>
      <c r="W595" s="197"/>
      <c r="X595" s="197"/>
      <c r="Y595" s="197"/>
      <c r="Z595" s="197"/>
      <c r="AA595" s="197"/>
      <c r="AB595" s="197">
        <f t="shared" si="10"/>
        <v>0</v>
      </c>
    </row>
    <row r="596" spans="1:28">
      <c r="A596">
        <f>+IF(P596&gt;0,+MAX(A$8:A595)+1,0)</f>
        <v>0</v>
      </c>
      <c r="B596" s="240"/>
      <c r="C596" s="237"/>
      <c r="D596" s="242"/>
      <c r="E596" s="237"/>
      <c r="F596" s="236"/>
      <c r="G596" s="236"/>
      <c r="H596" s="306" t="str">
        <f>IFERROR(+VLOOKUP(G596,'šifarnik Pg-Pa'!O$6:Q$22,2,FALSE),"")</f>
        <v/>
      </c>
      <c r="I596" s="146" t="str">
        <f>IFERROR(+VLOOKUP($G596,'šifarnik Pg-Pa'!$O$6:$Q$22,3,FALSE),"")</f>
        <v/>
      </c>
      <c r="J596" s="236"/>
      <c r="K596" s="305" t="str">
        <f>IFERROR(+VLOOKUP(J596,'šifarnik Pg-Pa'!O$28:P$140,2,FALSE),"")</f>
        <v/>
      </c>
      <c r="L596" s="245"/>
      <c r="M596" s="244"/>
      <c r="N596" s="239"/>
      <c r="O596" s="195"/>
      <c r="P596" s="239"/>
      <c r="Q596" s="239"/>
      <c r="R596" s="76"/>
      <c r="S596" s="76"/>
      <c r="T596" s="76"/>
      <c r="U596" s="76"/>
      <c r="V596" s="197"/>
      <c r="W596" s="197"/>
      <c r="X596" s="197"/>
      <c r="Y596" s="197"/>
      <c r="Z596" s="197"/>
      <c r="AA596" s="197"/>
      <c r="AB596" s="197">
        <f t="shared" si="10"/>
        <v>0</v>
      </c>
    </row>
    <row r="597" spans="1:28">
      <c r="A597">
        <f>+IF(P597&gt;0,+MAX(A$8:A596)+1,0)</f>
        <v>0</v>
      </c>
      <c r="B597" s="240"/>
      <c r="C597" s="237"/>
      <c r="D597" s="242"/>
      <c r="E597" s="237"/>
      <c r="F597" s="236"/>
      <c r="G597" s="236"/>
      <c r="H597" s="306" t="str">
        <f>IFERROR(+VLOOKUP(G597,'šifarnik Pg-Pa'!O$6:Q$22,2,FALSE),"")</f>
        <v/>
      </c>
      <c r="I597" s="146" t="str">
        <f>IFERROR(+VLOOKUP($G597,'šifarnik Pg-Pa'!$O$6:$Q$22,3,FALSE),"")</f>
        <v/>
      </c>
      <c r="J597" s="236"/>
      <c r="K597" s="305" t="str">
        <f>IFERROR(+VLOOKUP(J597,'šifarnik Pg-Pa'!O$28:P$140,2,FALSE),"")</f>
        <v/>
      </c>
      <c r="L597" s="245"/>
      <c r="M597" s="244"/>
      <c r="N597" s="239"/>
      <c r="O597" s="195"/>
      <c r="P597" s="239"/>
      <c r="Q597" s="239"/>
      <c r="R597" s="76"/>
      <c r="S597" s="76"/>
      <c r="T597" s="76"/>
      <c r="U597" s="76"/>
      <c r="V597" s="197"/>
      <c r="W597" s="197"/>
      <c r="X597" s="197"/>
      <c r="Y597" s="197"/>
      <c r="Z597" s="197"/>
      <c r="AA597" s="197"/>
      <c r="AB597" s="197">
        <f t="shared" si="10"/>
        <v>0</v>
      </c>
    </row>
    <row r="598" spans="1:28">
      <c r="A598">
        <f>+IF(P598&gt;0,+MAX(A$8:A597)+1,0)</f>
        <v>0</v>
      </c>
      <c r="B598" s="240"/>
      <c r="C598" s="237"/>
      <c r="D598" s="242"/>
      <c r="E598" s="237"/>
      <c r="F598" s="236"/>
      <c r="G598" s="236"/>
      <c r="H598" s="306" t="str">
        <f>IFERROR(+VLOOKUP(G598,'šifarnik Pg-Pa'!O$6:Q$22,2,FALSE),"")</f>
        <v/>
      </c>
      <c r="I598" s="146" t="str">
        <f>IFERROR(+VLOOKUP($G598,'šifarnik Pg-Pa'!$O$6:$Q$22,3,FALSE),"")</f>
        <v/>
      </c>
      <c r="J598" s="236"/>
      <c r="K598" s="305" t="str">
        <f>IFERROR(+VLOOKUP(J598,'šifarnik Pg-Pa'!O$28:P$140,2,FALSE),"")</f>
        <v/>
      </c>
      <c r="L598" s="245"/>
      <c r="M598" s="244"/>
      <c r="N598" s="239"/>
      <c r="O598" s="195"/>
      <c r="P598" s="239"/>
      <c r="Q598" s="239"/>
      <c r="R598" s="76"/>
      <c r="S598" s="76"/>
      <c r="T598" s="76"/>
      <c r="U598" s="76"/>
      <c r="V598" s="197"/>
      <c r="W598" s="197"/>
      <c r="X598" s="197"/>
      <c r="Y598" s="197"/>
      <c r="Z598" s="197"/>
      <c r="AA598" s="197"/>
      <c r="AB598" s="197">
        <f t="shared" si="10"/>
        <v>0</v>
      </c>
    </row>
    <row r="599" spans="1:28">
      <c r="A599">
        <f>+IF(P599&gt;0,+MAX(A$8:A598)+1,0)</f>
        <v>0</v>
      </c>
      <c r="B599" s="240"/>
      <c r="C599" s="237"/>
      <c r="D599" s="242"/>
      <c r="E599" s="237"/>
      <c r="F599" s="236"/>
      <c r="G599" s="236"/>
      <c r="H599" s="306" t="str">
        <f>IFERROR(+VLOOKUP(G599,'šifarnik Pg-Pa'!O$6:Q$22,2,FALSE),"")</f>
        <v/>
      </c>
      <c r="I599" s="146" t="str">
        <f>IFERROR(+VLOOKUP($G599,'šifarnik Pg-Pa'!$O$6:$Q$22,3,FALSE),"")</f>
        <v/>
      </c>
      <c r="J599" s="236"/>
      <c r="K599" s="305" t="str">
        <f>IFERROR(+VLOOKUP(J599,'šifarnik Pg-Pa'!O$28:P$140,2,FALSE),"")</f>
        <v/>
      </c>
      <c r="L599" s="245"/>
      <c r="M599" s="244"/>
      <c r="N599" s="239"/>
      <c r="O599" s="195"/>
      <c r="P599" s="239"/>
      <c r="Q599" s="239"/>
      <c r="R599" s="76"/>
      <c r="S599" s="76"/>
      <c r="T599" s="76"/>
      <c r="U599" s="76"/>
      <c r="V599" s="197"/>
      <c r="W599" s="197"/>
      <c r="X599" s="197"/>
      <c r="Y599" s="197"/>
      <c r="Z599" s="197"/>
      <c r="AA599" s="197"/>
      <c r="AB599" s="197">
        <f t="shared" si="10"/>
        <v>0</v>
      </c>
    </row>
    <row r="600" spans="1:28">
      <c r="A600">
        <f>+IF(P600&gt;0,+MAX(A$8:A599)+1,0)</f>
        <v>0</v>
      </c>
      <c r="B600" s="240"/>
      <c r="C600" s="237"/>
      <c r="D600" s="242"/>
      <c r="E600" s="237"/>
      <c r="F600" s="236"/>
      <c r="G600" s="236"/>
      <c r="H600" s="306" t="str">
        <f>IFERROR(+VLOOKUP(G600,'šifarnik Pg-Pa'!O$6:Q$22,2,FALSE),"")</f>
        <v/>
      </c>
      <c r="I600" s="146" t="str">
        <f>IFERROR(+VLOOKUP($G600,'šifarnik Pg-Pa'!$O$6:$Q$22,3,FALSE),"")</f>
        <v/>
      </c>
      <c r="J600" s="236"/>
      <c r="K600" s="305" t="str">
        <f>IFERROR(+VLOOKUP(J600,'šifarnik Pg-Pa'!O$28:P$140,2,FALSE),"")</f>
        <v/>
      </c>
      <c r="L600" s="245"/>
      <c r="M600" s="244"/>
      <c r="N600" s="239"/>
      <c r="O600" s="195"/>
      <c r="P600" s="239"/>
      <c r="Q600" s="239"/>
      <c r="R600" s="76"/>
      <c r="S600" s="76"/>
      <c r="T600" s="76"/>
      <c r="U600" s="76"/>
      <c r="V600" s="197"/>
      <c r="W600" s="197"/>
      <c r="X600" s="197"/>
      <c r="Y600" s="197"/>
      <c r="Z600" s="197"/>
      <c r="AA600" s="197"/>
      <c r="AB600" s="197">
        <f t="shared" si="10"/>
        <v>0</v>
      </c>
    </row>
    <row r="601" spans="1:28">
      <c r="A601">
        <f>+IF(P601&gt;0,+MAX(A$8:A600)+1,0)</f>
        <v>0</v>
      </c>
      <c r="B601" s="240"/>
      <c r="C601" s="237"/>
      <c r="D601" s="242"/>
      <c r="E601" s="237"/>
      <c r="F601" s="236"/>
      <c r="G601" s="236"/>
      <c r="H601" s="306" t="str">
        <f>IFERROR(+VLOOKUP(G601,'šifarnik Pg-Pa'!O$6:Q$22,2,FALSE),"")</f>
        <v/>
      </c>
      <c r="I601" s="146" t="str">
        <f>IFERROR(+VLOOKUP($G601,'šifarnik Pg-Pa'!$O$6:$Q$22,3,FALSE),"")</f>
        <v/>
      </c>
      <c r="J601" s="236"/>
      <c r="K601" s="305" t="str">
        <f>IFERROR(+VLOOKUP(J601,'šifarnik Pg-Pa'!O$28:P$140,2,FALSE),"")</f>
        <v/>
      </c>
      <c r="L601" s="245"/>
      <c r="M601" s="244"/>
      <c r="N601" s="239"/>
      <c r="O601" s="195"/>
      <c r="P601" s="239"/>
      <c r="Q601" s="239"/>
      <c r="R601" s="76"/>
      <c r="S601" s="76"/>
      <c r="T601" s="76"/>
      <c r="U601" s="76"/>
      <c r="V601" s="197"/>
      <c r="W601" s="197"/>
      <c r="X601" s="197"/>
      <c r="Y601" s="197"/>
      <c r="Z601" s="197"/>
      <c r="AA601" s="197"/>
      <c r="AB601" s="197">
        <f t="shared" si="10"/>
        <v>0</v>
      </c>
    </row>
    <row r="602" spans="1:28">
      <c r="A602">
        <f>+IF(P602&gt;0,+MAX(A$8:A601)+1,0)</f>
        <v>0</v>
      </c>
      <c r="B602" s="240"/>
      <c r="C602" s="237"/>
      <c r="D602" s="242"/>
      <c r="E602" s="237"/>
      <c r="F602" s="236"/>
      <c r="G602" s="236"/>
      <c r="H602" s="306" t="str">
        <f>IFERROR(+VLOOKUP(G602,'šifarnik Pg-Pa'!O$6:Q$22,2,FALSE),"")</f>
        <v/>
      </c>
      <c r="I602" s="146" t="str">
        <f>IFERROR(+VLOOKUP($G602,'šifarnik Pg-Pa'!$O$6:$Q$22,3,FALSE),"")</f>
        <v/>
      </c>
      <c r="J602" s="236"/>
      <c r="K602" s="305" t="str">
        <f>IFERROR(+VLOOKUP(J602,'šifarnik Pg-Pa'!O$28:P$140,2,FALSE),"")</f>
        <v/>
      </c>
      <c r="L602" s="245"/>
      <c r="M602" s="244"/>
      <c r="N602" s="239"/>
      <c r="O602" s="195"/>
      <c r="P602" s="239"/>
      <c r="Q602" s="239"/>
      <c r="R602" s="76"/>
      <c r="S602" s="76"/>
      <c r="T602" s="76"/>
      <c r="U602" s="76"/>
      <c r="V602" s="197"/>
      <c r="W602" s="197"/>
      <c r="X602" s="197"/>
      <c r="Y602" s="197"/>
      <c r="Z602" s="197"/>
      <c r="AA602" s="197"/>
      <c r="AB602" s="197">
        <f t="shared" si="10"/>
        <v>0</v>
      </c>
    </row>
    <row r="603" spans="1:28">
      <c r="A603">
        <f>+IF(P603&gt;0,+MAX(A$8:A602)+1,0)</f>
        <v>0</v>
      </c>
      <c r="B603" s="240"/>
      <c r="C603" s="237"/>
      <c r="D603" s="242"/>
      <c r="E603" s="237"/>
      <c r="F603" s="236"/>
      <c r="G603" s="236"/>
      <c r="H603" s="306" t="str">
        <f>IFERROR(+VLOOKUP(G603,'šifarnik Pg-Pa'!O$6:Q$22,2,FALSE),"")</f>
        <v/>
      </c>
      <c r="I603" s="146" t="str">
        <f>IFERROR(+VLOOKUP($G603,'šifarnik Pg-Pa'!$O$6:$Q$22,3,FALSE),"")</f>
        <v/>
      </c>
      <c r="J603" s="236"/>
      <c r="K603" s="305" t="str">
        <f>IFERROR(+VLOOKUP(J603,'šifarnik Pg-Pa'!O$28:P$140,2,FALSE),"")</f>
        <v/>
      </c>
      <c r="L603" s="245"/>
      <c r="M603" s="244"/>
      <c r="N603" s="239"/>
      <c r="O603" s="195"/>
      <c r="P603" s="239"/>
      <c r="Q603" s="239"/>
      <c r="R603" s="76"/>
      <c r="S603" s="76"/>
      <c r="T603" s="76"/>
      <c r="U603" s="76"/>
      <c r="V603" s="197"/>
      <c r="W603" s="197"/>
      <c r="X603" s="197"/>
      <c r="Y603" s="197"/>
      <c r="Z603" s="197"/>
      <c r="AA603" s="197"/>
      <c r="AB603" s="197">
        <f t="shared" si="10"/>
        <v>0</v>
      </c>
    </row>
    <row r="604" spans="1:28">
      <c r="A604">
        <f>+IF(P604&gt;0,+MAX(A$8:A603)+1,0)</f>
        <v>0</v>
      </c>
      <c r="B604" s="240"/>
      <c r="C604" s="237"/>
      <c r="D604" s="242"/>
      <c r="E604" s="237"/>
      <c r="F604" s="236"/>
      <c r="G604" s="236"/>
      <c r="H604" s="306" t="str">
        <f>IFERROR(+VLOOKUP(G604,'šifarnik Pg-Pa'!O$6:Q$22,2,FALSE),"")</f>
        <v/>
      </c>
      <c r="I604" s="146" t="str">
        <f>IFERROR(+VLOOKUP($G604,'šifarnik Pg-Pa'!$O$6:$Q$22,3,FALSE),"")</f>
        <v/>
      </c>
      <c r="J604" s="236"/>
      <c r="K604" s="305" t="str">
        <f>IFERROR(+VLOOKUP(J604,'šifarnik Pg-Pa'!O$28:P$140,2,FALSE),"")</f>
        <v/>
      </c>
      <c r="L604" s="245"/>
      <c r="M604" s="244"/>
      <c r="N604" s="239"/>
      <c r="O604" s="195"/>
      <c r="P604" s="239"/>
      <c r="Q604" s="239"/>
      <c r="R604" s="76"/>
      <c r="S604" s="76"/>
      <c r="T604" s="76"/>
      <c r="U604" s="76"/>
      <c r="V604" s="197"/>
      <c r="W604" s="197"/>
      <c r="X604" s="197"/>
      <c r="Y604" s="197"/>
      <c r="Z604" s="197"/>
      <c r="AA604" s="197"/>
      <c r="AB604" s="197">
        <f t="shared" si="10"/>
        <v>0</v>
      </c>
    </row>
    <row r="605" spans="1:28">
      <c r="A605">
        <f>+IF(P605&gt;0,+MAX(A$8:A604)+1,0)</f>
        <v>0</v>
      </c>
      <c r="B605" s="240"/>
      <c r="C605" s="237"/>
      <c r="D605" s="242"/>
      <c r="E605" s="237"/>
      <c r="F605" s="236"/>
      <c r="G605" s="236"/>
      <c r="H605" s="306" t="str">
        <f>IFERROR(+VLOOKUP(G605,'šifarnik Pg-Pa'!O$6:Q$22,2,FALSE),"")</f>
        <v/>
      </c>
      <c r="I605" s="146" t="str">
        <f>IFERROR(+VLOOKUP($G605,'šifarnik Pg-Pa'!$O$6:$Q$22,3,FALSE),"")</f>
        <v/>
      </c>
      <c r="J605" s="236"/>
      <c r="K605" s="305" t="str">
        <f>IFERROR(+VLOOKUP(J605,'šifarnik Pg-Pa'!O$28:P$140,2,FALSE),"")</f>
        <v/>
      </c>
      <c r="L605" s="245"/>
      <c r="M605" s="244"/>
      <c r="N605" s="239"/>
      <c r="O605" s="195"/>
      <c r="P605" s="239"/>
      <c r="Q605" s="239"/>
      <c r="R605" s="76"/>
      <c r="S605" s="76"/>
      <c r="T605" s="76"/>
      <c r="U605" s="76"/>
      <c r="V605" s="197"/>
      <c r="W605" s="197"/>
      <c r="X605" s="197"/>
      <c r="Y605" s="197"/>
      <c r="Z605" s="197"/>
      <c r="AA605" s="197"/>
      <c r="AB605" s="197">
        <f t="shared" si="10"/>
        <v>0</v>
      </c>
    </row>
    <row r="606" spans="1:28">
      <c r="A606">
        <f>+IF(P606&gt;0,+MAX(A$8:A605)+1,0)</f>
        <v>0</v>
      </c>
      <c r="B606" s="240"/>
      <c r="C606" s="237"/>
      <c r="D606" s="242"/>
      <c r="E606" s="237"/>
      <c r="F606" s="236"/>
      <c r="G606" s="236"/>
      <c r="H606" s="306" t="str">
        <f>IFERROR(+VLOOKUP(G606,'šifarnik Pg-Pa'!O$6:Q$22,2,FALSE),"")</f>
        <v/>
      </c>
      <c r="I606" s="146" t="str">
        <f>IFERROR(+VLOOKUP($G606,'šifarnik Pg-Pa'!$O$6:$Q$22,3,FALSE),"")</f>
        <v/>
      </c>
      <c r="J606" s="236"/>
      <c r="K606" s="305" t="str">
        <f>IFERROR(+VLOOKUP(J606,'šifarnik Pg-Pa'!O$28:P$140,2,FALSE),"")</f>
        <v/>
      </c>
      <c r="L606" s="245"/>
      <c r="M606" s="244"/>
      <c r="N606" s="239"/>
      <c r="O606" s="195"/>
      <c r="P606" s="239"/>
      <c r="Q606" s="239"/>
      <c r="R606" s="76"/>
      <c r="S606" s="76"/>
      <c r="T606" s="76"/>
      <c r="U606" s="76"/>
      <c r="V606" s="197"/>
      <c r="W606" s="197"/>
      <c r="X606" s="197"/>
      <c r="Y606" s="197"/>
      <c r="Z606" s="197"/>
      <c r="AA606" s="197"/>
      <c r="AB606" s="197">
        <f t="shared" si="10"/>
        <v>0</v>
      </c>
    </row>
    <row r="607" spans="1:28">
      <c r="A607">
        <f>+IF(P607&gt;0,+MAX(A$8:A606)+1,0)</f>
        <v>0</v>
      </c>
      <c r="B607" s="240"/>
      <c r="C607" s="237"/>
      <c r="D607" s="242"/>
      <c r="E607" s="237"/>
      <c r="F607" s="236"/>
      <c r="G607" s="236"/>
      <c r="H607" s="306" t="str">
        <f>IFERROR(+VLOOKUP(G607,'šifarnik Pg-Pa'!O$6:Q$22,2,FALSE),"")</f>
        <v/>
      </c>
      <c r="I607" s="146" t="str">
        <f>IFERROR(+VLOOKUP($G607,'šifarnik Pg-Pa'!$O$6:$Q$22,3,FALSE),"")</f>
        <v/>
      </c>
      <c r="J607" s="236"/>
      <c r="K607" s="305" t="str">
        <f>IFERROR(+VLOOKUP(J607,'šifarnik Pg-Pa'!O$28:P$140,2,FALSE),"")</f>
        <v/>
      </c>
      <c r="L607" s="245"/>
      <c r="M607" s="244"/>
      <c r="N607" s="239"/>
      <c r="O607" s="195"/>
      <c r="P607" s="239"/>
      <c r="Q607" s="239"/>
      <c r="R607" s="76"/>
      <c r="S607" s="76"/>
      <c r="T607" s="76"/>
      <c r="U607" s="76"/>
      <c r="V607" s="197"/>
      <c r="W607" s="197"/>
      <c r="X607" s="197"/>
      <c r="Y607" s="197"/>
      <c r="Z607" s="197"/>
      <c r="AA607" s="197"/>
      <c r="AB607" s="197">
        <f t="shared" si="10"/>
        <v>0</v>
      </c>
    </row>
    <row r="608" spans="1:28">
      <c r="A608">
        <f>+IF(P608&gt;0,+MAX(A$8:A607)+1,0)</f>
        <v>0</v>
      </c>
      <c r="B608" s="240"/>
      <c r="C608" s="237"/>
      <c r="D608" s="242"/>
      <c r="E608" s="237"/>
      <c r="F608" s="236"/>
      <c r="G608" s="236"/>
      <c r="H608" s="306" t="str">
        <f>IFERROR(+VLOOKUP(G608,'šifarnik Pg-Pa'!O$6:Q$22,2,FALSE),"")</f>
        <v/>
      </c>
      <c r="I608" s="146" t="str">
        <f>IFERROR(+VLOOKUP($G608,'šifarnik Pg-Pa'!$O$6:$Q$22,3,FALSE),"")</f>
        <v/>
      </c>
      <c r="J608" s="236"/>
      <c r="K608" s="305" t="str">
        <f>IFERROR(+VLOOKUP(J608,'šifarnik Pg-Pa'!O$28:P$140,2,FALSE),"")</f>
        <v/>
      </c>
      <c r="L608" s="245"/>
      <c r="M608" s="244"/>
      <c r="N608" s="239"/>
      <c r="O608" s="195"/>
      <c r="P608" s="239"/>
      <c r="Q608" s="239"/>
      <c r="R608" s="76"/>
      <c r="S608" s="76"/>
      <c r="T608" s="76"/>
      <c r="U608" s="76"/>
      <c r="V608" s="197"/>
      <c r="W608" s="197"/>
      <c r="X608" s="197"/>
      <c r="Y608" s="197"/>
      <c r="Z608" s="197"/>
      <c r="AA608" s="197"/>
      <c r="AB608" s="197">
        <f t="shared" si="10"/>
        <v>0</v>
      </c>
    </row>
    <row r="609" spans="1:28">
      <c r="A609">
        <f>+IF(P609&gt;0,+MAX(A$8:A608)+1,0)</f>
        <v>0</v>
      </c>
      <c r="B609" s="240"/>
      <c r="C609" s="237"/>
      <c r="D609" s="242"/>
      <c r="E609" s="237"/>
      <c r="F609" s="236"/>
      <c r="G609" s="236"/>
      <c r="H609" s="306" t="str">
        <f>IFERROR(+VLOOKUP(G609,'šifarnik Pg-Pa'!O$6:Q$22,2,FALSE),"")</f>
        <v/>
      </c>
      <c r="I609" s="146" t="str">
        <f>IFERROR(+VLOOKUP($G609,'šifarnik Pg-Pa'!$O$6:$Q$22,3,FALSE),"")</f>
        <v/>
      </c>
      <c r="J609" s="236"/>
      <c r="K609" s="305" t="str">
        <f>IFERROR(+VLOOKUP(J609,'šifarnik Pg-Pa'!O$28:P$140,2,FALSE),"")</f>
        <v/>
      </c>
      <c r="L609" s="245"/>
      <c r="M609" s="244"/>
      <c r="N609" s="239"/>
      <c r="O609" s="195"/>
      <c r="P609" s="239"/>
      <c r="Q609" s="239"/>
      <c r="R609" s="76"/>
      <c r="S609" s="76"/>
      <c r="T609" s="76"/>
      <c r="U609" s="76"/>
      <c r="V609" s="197"/>
      <c r="W609" s="197"/>
      <c r="X609" s="197"/>
      <c r="Y609" s="197"/>
      <c r="Z609" s="197"/>
      <c r="AA609" s="197"/>
      <c r="AB609" s="197">
        <f t="shared" si="10"/>
        <v>0</v>
      </c>
    </row>
    <row r="610" spans="1:28">
      <c r="A610">
        <f>+IF(P610&gt;0,+MAX(A$8:A609)+1,0)</f>
        <v>0</v>
      </c>
      <c r="B610" s="240"/>
      <c r="C610" s="237"/>
      <c r="D610" s="242"/>
      <c r="E610" s="237"/>
      <c r="F610" s="236"/>
      <c r="G610" s="236"/>
      <c r="H610" s="306" t="str">
        <f>IFERROR(+VLOOKUP(G610,'šifarnik Pg-Pa'!O$6:Q$22,2,FALSE),"")</f>
        <v/>
      </c>
      <c r="I610" s="146" t="str">
        <f>IFERROR(+VLOOKUP($G610,'šifarnik Pg-Pa'!$O$6:$Q$22,3,FALSE),"")</f>
        <v/>
      </c>
      <c r="J610" s="236"/>
      <c r="K610" s="305" t="str">
        <f>IFERROR(+VLOOKUP(J610,'šifarnik Pg-Pa'!O$28:P$140,2,FALSE),"")</f>
        <v/>
      </c>
      <c r="L610" s="245"/>
      <c r="M610" s="244"/>
      <c r="N610" s="239"/>
      <c r="O610" s="195"/>
      <c r="P610" s="239"/>
      <c r="Q610" s="239"/>
      <c r="R610" s="76"/>
      <c r="S610" s="76"/>
      <c r="T610" s="76"/>
      <c r="U610" s="76"/>
      <c r="V610" s="197"/>
      <c r="W610" s="197"/>
      <c r="X610" s="197"/>
      <c r="Y610" s="197"/>
      <c r="Z610" s="197"/>
      <c r="AA610" s="197"/>
      <c r="AB610" s="197">
        <f t="shared" si="10"/>
        <v>0</v>
      </c>
    </row>
    <row r="611" spans="1:28">
      <c r="A611">
        <f>+IF(P611&gt;0,+MAX(A$8:A610)+1,0)</f>
        <v>0</v>
      </c>
      <c r="B611" s="240"/>
      <c r="C611" s="237"/>
      <c r="D611" s="242"/>
      <c r="E611" s="237"/>
      <c r="F611" s="236"/>
      <c r="G611" s="236"/>
      <c r="H611" s="306" t="str">
        <f>IFERROR(+VLOOKUP(G611,'šifarnik Pg-Pa'!O$6:Q$22,2,FALSE),"")</f>
        <v/>
      </c>
      <c r="I611" s="146" t="str">
        <f>IFERROR(+VLOOKUP($G611,'šifarnik Pg-Pa'!$O$6:$Q$22,3,FALSE),"")</f>
        <v/>
      </c>
      <c r="J611" s="236"/>
      <c r="K611" s="305" t="str">
        <f>IFERROR(+VLOOKUP(J611,'šifarnik Pg-Pa'!O$28:P$140,2,FALSE),"")</f>
        <v/>
      </c>
      <c r="L611" s="245"/>
      <c r="M611" s="244"/>
      <c r="N611" s="239"/>
      <c r="O611" s="195"/>
      <c r="P611" s="239"/>
      <c r="Q611" s="239"/>
      <c r="R611" s="76"/>
      <c r="S611" s="76"/>
      <c r="T611" s="76"/>
      <c r="U611" s="76"/>
      <c r="V611" s="197"/>
      <c r="W611" s="197"/>
      <c r="X611" s="197"/>
      <c r="Y611" s="197"/>
      <c r="Z611" s="197"/>
      <c r="AA611" s="197"/>
      <c r="AB611" s="197">
        <f t="shared" si="10"/>
        <v>0</v>
      </c>
    </row>
    <row r="612" spans="1:28">
      <c r="A612">
        <f>+IF(P612&gt;0,+MAX(A$8:A611)+1,0)</f>
        <v>0</v>
      </c>
      <c r="B612" s="240"/>
      <c r="C612" s="237"/>
      <c r="D612" s="242"/>
      <c r="E612" s="237"/>
      <c r="F612" s="236"/>
      <c r="G612" s="236"/>
      <c r="H612" s="306" t="str">
        <f>IFERROR(+VLOOKUP(G612,'šifarnik Pg-Pa'!O$6:Q$22,2,FALSE),"")</f>
        <v/>
      </c>
      <c r="I612" s="146" t="str">
        <f>IFERROR(+VLOOKUP($G612,'šifarnik Pg-Pa'!$O$6:$Q$22,3,FALSE),"")</f>
        <v/>
      </c>
      <c r="J612" s="236"/>
      <c r="K612" s="305" t="str">
        <f>IFERROR(+VLOOKUP(J612,'šifarnik Pg-Pa'!O$28:P$140,2,FALSE),"")</f>
        <v/>
      </c>
      <c r="L612" s="245"/>
      <c r="M612" s="244"/>
      <c r="N612" s="239"/>
      <c r="O612" s="195"/>
      <c r="P612" s="239"/>
      <c r="Q612" s="239"/>
      <c r="R612" s="76"/>
      <c r="S612" s="76"/>
      <c r="T612" s="76"/>
      <c r="U612" s="76"/>
      <c r="V612" s="197"/>
      <c r="W612" s="197"/>
      <c r="X612" s="197"/>
      <c r="Y612" s="197"/>
      <c r="Z612" s="197"/>
      <c r="AA612" s="197"/>
      <c r="AB612" s="197">
        <f t="shared" si="10"/>
        <v>0</v>
      </c>
    </row>
    <row r="613" spans="1:28">
      <c r="A613">
        <f>+IF(P613&gt;0,+MAX(A$8:A612)+1,0)</f>
        <v>0</v>
      </c>
      <c r="B613" s="240"/>
      <c r="C613" s="237"/>
      <c r="D613" s="242"/>
      <c r="E613" s="237"/>
      <c r="F613" s="236"/>
      <c r="G613" s="236"/>
      <c r="H613" s="306" t="str">
        <f>IFERROR(+VLOOKUP(G613,'šifarnik Pg-Pa'!O$6:Q$22,2,FALSE),"")</f>
        <v/>
      </c>
      <c r="I613" s="146" t="str">
        <f>IFERROR(+VLOOKUP($G613,'šifarnik Pg-Pa'!$O$6:$Q$22,3,FALSE),"")</f>
        <v/>
      </c>
      <c r="J613" s="236"/>
      <c r="K613" s="305" t="str">
        <f>IFERROR(+VLOOKUP(J613,'šifarnik Pg-Pa'!O$28:P$140,2,FALSE),"")</f>
        <v/>
      </c>
      <c r="L613" s="245"/>
      <c r="M613" s="244"/>
      <c r="N613" s="239"/>
      <c r="O613" s="195"/>
      <c r="P613" s="239"/>
      <c r="Q613" s="239"/>
      <c r="R613" s="76"/>
      <c r="S613" s="76"/>
      <c r="T613" s="76"/>
      <c r="U613" s="76"/>
      <c r="V613" s="197"/>
      <c r="W613" s="197"/>
      <c r="X613" s="197"/>
      <c r="Y613" s="197"/>
      <c r="Z613" s="197"/>
      <c r="AA613" s="197"/>
      <c r="AB613" s="197">
        <f t="shared" si="10"/>
        <v>0</v>
      </c>
    </row>
    <row r="614" spans="1:28">
      <c r="A614">
        <f>+IF(P614&gt;0,+MAX(A$8:A613)+1,0)</f>
        <v>0</v>
      </c>
      <c r="B614" s="240"/>
      <c r="C614" s="237"/>
      <c r="D614" s="242"/>
      <c r="E614" s="237"/>
      <c r="F614" s="236"/>
      <c r="G614" s="236"/>
      <c r="H614" s="306" t="str">
        <f>IFERROR(+VLOOKUP(G614,'šifarnik Pg-Pa'!O$6:Q$22,2,FALSE),"")</f>
        <v/>
      </c>
      <c r="I614" s="146" t="str">
        <f>IFERROR(+VLOOKUP($G614,'šifarnik Pg-Pa'!$O$6:$Q$22,3,FALSE),"")</f>
        <v/>
      </c>
      <c r="J614" s="236"/>
      <c r="K614" s="305" t="str">
        <f>IFERROR(+VLOOKUP(J614,'šifarnik Pg-Pa'!O$28:P$140,2,FALSE),"")</f>
        <v/>
      </c>
      <c r="L614" s="245"/>
      <c r="M614" s="244"/>
      <c r="N614" s="239"/>
      <c r="O614" s="195"/>
      <c r="P614" s="239"/>
      <c r="Q614" s="239"/>
      <c r="R614" s="76"/>
      <c r="S614" s="76"/>
      <c r="T614" s="76"/>
      <c r="U614" s="76"/>
      <c r="V614" s="197"/>
      <c r="W614" s="197"/>
      <c r="X614" s="197"/>
      <c r="Y614" s="197"/>
      <c r="Z614" s="197"/>
      <c r="AA614" s="197"/>
      <c r="AB614" s="197">
        <f t="shared" si="10"/>
        <v>0</v>
      </c>
    </row>
    <row r="615" spans="1:28">
      <c r="A615">
        <f>+IF(P615&gt;0,+MAX(A$8:A614)+1,0)</f>
        <v>0</v>
      </c>
      <c r="B615" s="240"/>
      <c r="C615" s="237"/>
      <c r="D615" s="242"/>
      <c r="E615" s="237"/>
      <c r="F615" s="236"/>
      <c r="G615" s="236"/>
      <c r="H615" s="306" t="str">
        <f>IFERROR(+VLOOKUP(G615,'šifarnik Pg-Pa'!O$6:Q$22,2,FALSE),"")</f>
        <v/>
      </c>
      <c r="I615" s="146" t="str">
        <f>IFERROR(+VLOOKUP($G615,'šifarnik Pg-Pa'!$O$6:$Q$22,3,FALSE),"")</f>
        <v/>
      </c>
      <c r="J615" s="236"/>
      <c r="K615" s="305" t="str">
        <f>IFERROR(+VLOOKUP(J615,'šifarnik Pg-Pa'!O$28:P$140,2,FALSE),"")</f>
        <v/>
      </c>
      <c r="L615" s="245"/>
      <c r="M615" s="244"/>
      <c r="N615" s="239"/>
      <c r="O615" s="195"/>
      <c r="P615" s="239"/>
      <c r="Q615" s="239"/>
      <c r="R615" s="76"/>
      <c r="S615" s="76"/>
      <c r="T615" s="76"/>
      <c r="U615" s="76"/>
      <c r="V615" s="197"/>
      <c r="W615" s="197"/>
      <c r="X615" s="197"/>
      <c r="Y615" s="197"/>
      <c r="Z615" s="197"/>
      <c r="AA615" s="197"/>
      <c r="AB615" s="197">
        <f t="shared" si="10"/>
        <v>0</v>
      </c>
    </row>
    <row r="616" spans="1:28">
      <c r="A616">
        <f>+IF(P616&gt;0,+MAX(A$8:A615)+1,0)</f>
        <v>0</v>
      </c>
      <c r="B616" s="240"/>
      <c r="C616" s="237"/>
      <c r="D616" s="242"/>
      <c r="E616" s="237"/>
      <c r="F616" s="236"/>
      <c r="G616" s="236"/>
      <c r="H616" s="306" t="str">
        <f>IFERROR(+VLOOKUP(G616,'šifarnik Pg-Pa'!O$6:Q$22,2,FALSE),"")</f>
        <v/>
      </c>
      <c r="I616" s="146" t="str">
        <f>IFERROR(+VLOOKUP($G616,'šifarnik Pg-Pa'!$O$6:$Q$22,3,FALSE),"")</f>
        <v/>
      </c>
      <c r="J616" s="236"/>
      <c r="K616" s="305" t="str">
        <f>IFERROR(+VLOOKUP(J616,'šifarnik Pg-Pa'!O$28:P$140,2,FALSE),"")</f>
        <v/>
      </c>
      <c r="L616" s="245"/>
      <c r="M616" s="244"/>
      <c r="N616" s="239"/>
      <c r="O616" s="195"/>
      <c r="P616" s="239"/>
      <c r="Q616" s="239"/>
      <c r="R616" s="76"/>
      <c r="S616" s="76"/>
      <c r="T616" s="76"/>
      <c r="U616" s="76"/>
      <c r="V616" s="197"/>
      <c r="W616" s="197"/>
      <c r="X616" s="197"/>
      <c r="Y616" s="197"/>
      <c r="Z616" s="197"/>
      <c r="AA616" s="197"/>
      <c r="AB616" s="197">
        <f t="shared" si="10"/>
        <v>0</v>
      </c>
    </row>
    <row r="617" spans="1:28">
      <c r="A617">
        <f>+IF(P617&gt;0,+MAX(A$8:A616)+1,0)</f>
        <v>0</v>
      </c>
      <c r="B617" s="240"/>
      <c r="C617" s="237"/>
      <c r="D617" s="242"/>
      <c r="E617" s="237"/>
      <c r="F617" s="236"/>
      <c r="G617" s="236"/>
      <c r="H617" s="306" t="str">
        <f>IFERROR(+VLOOKUP(G617,'šifarnik Pg-Pa'!O$6:Q$22,2,FALSE),"")</f>
        <v/>
      </c>
      <c r="I617" s="146" t="str">
        <f>IFERROR(+VLOOKUP($G617,'šifarnik Pg-Pa'!$O$6:$Q$22,3,FALSE),"")</f>
        <v/>
      </c>
      <c r="J617" s="236"/>
      <c r="K617" s="305" t="str">
        <f>IFERROR(+VLOOKUP(J617,'šifarnik Pg-Pa'!O$28:P$140,2,FALSE),"")</f>
        <v/>
      </c>
      <c r="L617" s="245"/>
      <c r="M617" s="244"/>
      <c r="N617" s="239"/>
      <c r="O617" s="195"/>
      <c r="P617" s="239"/>
      <c r="Q617" s="239"/>
      <c r="R617" s="76"/>
      <c r="S617" s="76"/>
      <c r="T617" s="76"/>
      <c r="U617" s="76"/>
      <c r="V617" s="197"/>
      <c r="W617" s="197"/>
      <c r="X617" s="197"/>
      <c r="Y617" s="197"/>
      <c r="Z617" s="197"/>
      <c r="AA617" s="197"/>
      <c r="AB617" s="197">
        <f t="shared" si="10"/>
        <v>0</v>
      </c>
    </row>
    <row r="618" spans="1:28">
      <c r="A618">
        <f>+IF(P618&gt;0,+MAX(A$8:A617)+1,0)</f>
        <v>0</v>
      </c>
      <c r="B618" s="240"/>
      <c r="C618" s="237"/>
      <c r="D618" s="242"/>
      <c r="E618" s="237"/>
      <c r="F618" s="236"/>
      <c r="G618" s="236"/>
      <c r="H618" s="306" t="str">
        <f>IFERROR(+VLOOKUP(G618,'šifarnik Pg-Pa'!O$6:Q$22,2,FALSE),"")</f>
        <v/>
      </c>
      <c r="I618" s="146" t="str">
        <f>IFERROR(+VLOOKUP($G618,'šifarnik Pg-Pa'!$O$6:$Q$22,3,FALSE),"")</f>
        <v/>
      </c>
      <c r="J618" s="236"/>
      <c r="K618" s="305" t="str">
        <f>IFERROR(+VLOOKUP(J618,'šifarnik Pg-Pa'!O$28:P$140,2,FALSE),"")</f>
        <v/>
      </c>
      <c r="L618" s="245"/>
      <c r="M618" s="244"/>
      <c r="N618" s="239"/>
      <c r="O618" s="195"/>
      <c r="P618" s="239"/>
      <c r="Q618" s="239"/>
      <c r="R618" s="76"/>
      <c r="S618" s="76"/>
      <c r="T618" s="76"/>
      <c r="U618" s="76"/>
      <c r="V618" s="197"/>
      <c r="W618" s="197"/>
      <c r="X618" s="197"/>
      <c r="Y618" s="197"/>
      <c r="Z618" s="197"/>
      <c r="AA618" s="197"/>
      <c r="AB618" s="197">
        <f t="shared" si="10"/>
        <v>0</v>
      </c>
    </row>
    <row r="619" spans="1:28">
      <c r="A619">
        <f>+IF(P619&gt;0,+MAX(A$8:A618)+1,0)</f>
        <v>0</v>
      </c>
      <c r="B619" s="240"/>
      <c r="C619" s="237"/>
      <c r="D619" s="242"/>
      <c r="E619" s="237"/>
      <c r="F619" s="236"/>
      <c r="G619" s="236"/>
      <c r="H619" s="306" t="str">
        <f>IFERROR(+VLOOKUP(G619,'šifarnik Pg-Pa'!O$6:Q$22,2,FALSE),"")</f>
        <v/>
      </c>
      <c r="I619" s="146" t="str">
        <f>IFERROR(+VLOOKUP($G619,'šifarnik Pg-Pa'!$O$6:$Q$22,3,FALSE),"")</f>
        <v/>
      </c>
      <c r="J619" s="236"/>
      <c r="K619" s="305" t="str">
        <f>IFERROR(+VLOOKUP(J619,'šifarnik Pg-Pa'!O$28:P$140,2,FALSE),"")</f>
        <v/>
      </c>
      <c r="L619" s="245"/>
      <c r="M619" s="244"/>
      <c r="N619" s="239"/>
      <c r="O619" s="195"/>
      <c r="P619" s="239"/>
      <c r="Q619" s="239"/>
      <c r="R619" s="76"/>
      <c r="S619" s="76"/>
      <c r="T619" s="76"/>
      <c r="U619" s="76"/>
      <c r="V619" s="197"/>
      <c r="W619" s="197"/>
      <c r="X619" s="197"/>
      <c r="Y619" s="197"/>
      <c r="Z619" s="197"/>
      <c r="AA619" s="197"/>
      <c r="AB619" s="197">
        <f t="shared" si="10"/>
        <v>0</v>
      </c>
    </row>
    <row r="620" spans="1:28">
      <c r="A620">
        <f>+IF(P620&gt;0,+MAX(A$8:A619)+1,0)</f>
        <v>0</v>
      </c>
      <c r="B620" s="240"/>
      <c r="C620" s="237"/>
      <c r="D620" s="242"/>
      <c r="E620" s="237"/>
      <c r="F620" s="236"/>
      <c r="G620" s="236"/>
      <c r="H620" s="306" t="str">
        <f>IFERROR(+VLOOKUP(G620,'šifarnik Pg-Pa'!O$6:Q$22,2,FALSE),"")</f>
        <v/>
      </c>
      <c r="I620" s="146" t="str">
        <f>IFERROR(+VLOOKUP($G620,'šifarnik Pg-Pa'!$O$6:$Q$22,3,FALSE),"")</f>
        <v/>
      </c>
      <c r="J620" s="236"/>
      <c r="K620" s="305" t="str">
        <f>IFERROR(+VLOOKUP(J620,'šifarnik Pg-Pa'!O$28:P$140,2,FALSE),"")</f>
        <v/>
      </c>
      <c r="L620" s="245"/>
      <c r="M620" s="244"/>
      <c r="N620" s="239"/>
      <c r="O620" s="195"/>
      <c r="P620" s="239"/>
      <c r="Q620" s="239"/>
      <c r="R620" s="76"/>
      <c r="S620" s="76"/>
      <c r="T620" s="76"/>
      <c r="U620" s="76"/>
      <c r="V620" s="197"/>
      <c r="W620" s="197"/>
      <c r="X620" s="197"/>
      <c r="Y620" s="197"/>
      <c r="Z620" s="197"/>
      <c r="AA620" s="197"/>
      <c r="AB620" s="197">
        <f t="shared" si="10"/>
        <v>0</v>
      </c>
    </row>
    <row r="621" spans="1:28">
      <c r="A621">
        <f>+IF(P621&gt;0,+MAX(A$8:A620)+1,0)</f>
        <v>0</v>
      </c>
      <c r="B621" s="240"/>
      <c r="C621" s="237"/>
      <c r="D621" s="242"/>
      <c r="E621" s="237"/>
      <c r="F621" s="236"/>
      <c r="G621" s="236"/>
      <c r="H621" s="306" t="str">
        <f>IFERROR(+VLOOKUP(G621,'šifarnik Pg-Pa'!O$6:Q$22,2,FALSE),"")</f>
        <v/>
      </c>
      <c r="I621" s="146" t="str">
        <f>IFERROR(+VLOOKUP($G621,'šifarnik Pg-Pa'!$O$6:$Q$22,3,FALSE),"")</f>
        <v/>
      </c>
      <c r="J621" s="236"/>
      <c r="K621" s="305" t="str">
        <f>IFERROR(+VLOOKUP(J621,'šifarnik Pg-Pa'!O$28:P$140,2,FALSE),"")</f>
        <v/>
      </c>
      <c r="L621" s="245"/>
      <c r="M621" s="244"/>
      <c r="N621" s="239"/>
      <c r="O621" s="195"/>
      <c r="P621" s="239"/>
      <c r="Q621" s="239"/>
      <c r="R621" s="76"/>
      <c r="S621" s="76"/>
      <c r="T621" s="76"/>
      <c r="U621" s="76"/>
      <c r="V621" s="197"/>
      <c r="W621" s="197"/>
      <c r="X621" s="197"/>
      <c r="Y621" s="197"/>
      <c r="Z621" s="197"/>
      <c r="AA621" s="197"/>
      <c r="AB621" s="197">
        <f t="shared" si="10"/>
        <v>0</v>
      </c>
    </row>
    <row r="622" spans="1:28">
      <c r="A622">
        <f>+IF(P622&gt;0,+MAX(A$8:A621)+1,0)</f>
        <v>0</v>
      </c>
      <c r="B622" s="240"/>
      <c r="C622" s="237"/>
      <c r="D622" s="242"/>
      <c r="E622" s="237"/>
      <c r="F622" s="236"/>
      <c r="G622" s="236"/>
      <c r="H622" s="306" t="str">
        <f>IFERROR(+VLOOKUP(G622,'šifarnik Pg-Pa'!O$6:Q$22,2,FALSE),"")</f>
        <v/>
      </c>
      <c r="I622" s="146" t="str">
        <f>IFERROR(+VLOOKUP($G622,'šifarnik Pg-Pa'!$O$6:$Q$22,3,FALSE),"")</f>
        <v/>
      </c>
      <c r="J622" s="236"/>
      <c r="K622" s="305" t="str">
        <f>IFERROR(+VLOOKUP(J622,'šifarnik Pg-Pa'!O$28:P$140,2,FALSE),"")</f>
        <v/>
      </c>
      <c r="L622" s="245"/>
      <c r="M622" s="244"/>
      <c r="N622" s="239"/>
      <c r="O622" s="195"/>
      <c r="P622" s="239"/>
      <c r="Q622" s="239"/>
      <c r="R622" s="76"/>
      <c r="S622" s="76"/>
      <c r="T622" s="76"/>
      <c r="U622" s="76"/>
      <c r="V622" s="197"/>
      <c r="W622" s="197"/>
      <c r="X622" s="197"/>
      <c r="Y622" s="197"/>
      <c r="Z622" s="197"/>
      <c r="AA622" s="197"/>
      <c r="AB622" s="197">
        <f t="shared" si="10"/>
        <v>0</v>
      </c>
    </row>
    <row r="623" spans="1:28">
      <c r="A623">
        <f>+IF(P623&gt;0,+MAX(A$8:A622)+1,0)</f>
        <v>0</v>
      </c>
      <c r="B623" s="240"/>
      <c r="C623" s="237"/>
      <c r="D623" s="242"/>
      <c r="E623" s="237"/>
      <c r="F623" s="236"/>
      <c r="G623" s="236"/>
      <c r="H623" s="306" t="str">
        <f>IFERROR(+VLOOKUP(G623,'šifarnik Pg-Pa'!O$6:Q$22,2,FALSE),"")</f>
        <v/>
      </c>
      <c r="I623" s="146" t="str">
        <f>IFERROR(+VLOOKUP($G623,'šifarnik Pg-Pa'!$O$6:$Q$22,3,FALSE),"")</f>
        <v/>
      </c>
      <c r="J623" s="236"/>
      <c r="K623" s="305" t="str">
        <f>IFERROR(+VLOOKUP(J623,'šifarnik Pg-Pa'!O$28:P$140,2,FALSE),"")</f>
        <v/>
      </c>
      <c r="L623" s="245"/>
      <c r="M623" s="244"/>
      <c r="N623" s="239"/>
      <c r="O623" s="195"/>
      <c r="P623" s="239"/>
      <c r="Q623" s="239"/>
      <c r="R623" s="76"/>
      <c r="S623" s="76"/>
      <c r="T623" s="76"/>
      <c r="U623" s="76"/>
      <c r="V623" s="197"/>
      <c r="W623" s="197"/>
      <c r="X623" s="197"/>
      <c r="Y623" s="197"/>
      <c r="Z623" s="197"/>
      <c r="AA623" s="197"/>
      <c r="AB623" s="197">
        <f t="shared" si="10"/>
        <v>0</v>
      </c>
    </row>
    <row r="624" spans="1:28">
      <c r="A624">
        <f>+IF(P624&gt;0,+MAX(A$8:A623)+1,0)</f>
        <v>0</v>
      </c>
      <c r="B624" s="240"/>
      <c r="C624" s="237"/>
      <c r="D624" s="242"/>
      <c r="E624" s="237"/>
      <c r="F624" s="236"/>
      <c r="G624" s="236"/>
      <c r="H624" s="306" t="str">
        <f>IFERROR(+VLOOKUP(G624,'šifarnik Pg-Pa'!O$6:Q$22,2,FALSE),"")</f>
        <v/>
      </c>
      <c r="I624" s="146" t="str">
        <f>IFERROR(+VLOOKUP($G624,'šifarnik Pg-Pa'!$O$6:$Q$22,3,FALSE),"")</f>
        <v/>
      </c>
      <c r="J624" s="236"/>
      <c r="K624" s="305" t="str">
        <f>IFERROR(+VLOOKUP(J624,'šifarnik Pg-Pa'!O$28:P$140,2,FALSE),"")</f>
        <v/>
      </c>
      <c r="L624" s="245"/>
      <c r="M624" s="244"/>
      <c r="N624" s="239"/>
      <c r="O624" s="195"/>
      <c r="P624" s="239"/>
      <c r="Q624" s="239"/>
      <c r="R624" s="76"/>
      <c r="S624" s="76"/>
      <c r="T624" s="76"/>
      <c r="U624" s="76"/>
      <c r="V624" s="197"/>
      <c r="W624" s="197"/>
      <c r="X624" s="197"/>
      <c r="Y624" s="197"/>
      <c r="Z624" s="197"/>
      <c r="AA624" s="197"/>
      <c r="AB624" s="197">
        <f t="shared" si="10"/>
        <v>0</v>
      </c>
    </row>
    <row r="625" spans="1:28">
      <c r="A625">
        <f>+IF(P625&gt;0,+MAX(A$8:A624)+1,0)</f>
        <v>0</v>
      </c>
      <c r="B625" s="240"/>
      <c r="C625" s="237"/>
      <c r="D625" s="242"/>
      <c r="E625" s="237"/>
      <c r="F625" s="236"/>
      <c r="G625" s="236"/>
      <c r="H625" s="306" t="str">
        <f>IFERROR(+VLOOKUP(G625,'šifarnik Pg-Pa'!O$6:Q$22,2,FALSE),"")</f>
        <v/>
      </c>
      <c r="I625" s="146" t="str">
        <f>IFERROR(+VLOOKUP($G625,'šifarnik Pg-Pa'!$O$6:$Q$22,3,FALSE),"")</f>
        <v/>
      </c>
      <c r="J625" s="236"/>
      <c r="K625" s="305" t="str">
        <f>IFERROR(+VLOOKUP(J625,'šifarnik Pg-Pa'!O$28:P$140,2,FALSE),"")</f>
        <v/>
      </c>
      <c r="L625" s="245"/>
      <c r="M625" s="244"/>
      <c r="N625" s="239"/>
      <c r="O625" s="195"/>
      <c r="P625" s="239"/>
      <c r="Q625" s="239"/>
      <c r="R625" s="76"/>
      <c r="S625" s="76"/>
      <c r="T625" s="76"/>
      <c r="U625" s="76"/>
      <c r="V625" s="197"/>
      <c r="W625" s="197"/>
      <c r="X625" s="197"/>
      <c r="Y625" s="197"/>
      <c r="Z625" s="197"/>
      <c r="AA625" s="197"/>
      <c r="AB625" s="197">
        <f t="shared" si="10"/>
        <v>0</v>
      </c>
    </row>
    <row r="626" spans="1:28">
      <c r="A626">
        <f>+IF(P626&gt;0,+MAX(A$8:A625)+1,0)</f>
        <v>0</v>
      </c>
      <c r="B626" s="240"/>
      <c r="C626" s="237"/>
      <c r="D626" s="242"/>
      <c r="E626" s="237"/>
      <c r="F626" s="236"/>
      <c r="G626" s="236"/>
      <c r="H626" s="306" t="str">
        <f>IFERROR(+VLOOKUP(G626,'šifarnik Pg-Pa'!O$6:Q$22,2,FALSE),"")</f>
        <v/>
      </c>
      <c r="I626" s="146" t="str">
        <f>IFERROR(+VLOOKUP($G626,'šifarnik Pg-Pa'!$O$6:$Q$22,3,FALSE),"")</f>
        <v/>
      </c>
      <c r="J626" s="236"/>
      <c r="K626" s="305" t="str">
        <f>IFERROR(+VLOOKUP(J626,'šifarnik Pg-Pa'!O$28:P$140,2,FALSE),"")</f>
        <v/>
      </c>
      <c r="L626" s="245"/>
      <c r="M626" s="244"/>
      <c r="N626" s="239"/>
      <c r="O626" s="195"/>
      <c r="P626" s="239"/>
      <c r="Q626" s="239"/>
      <c r="R626" s="76"/>
      <c r="S626" s="76"/>
      <c r="T626" s="76"/>
      <c r="U626" s="76"/>
      <c r="V626" s="197"/>
      <c r="W626" s="197"/>
      <c r="X626" s="197"/>
      <c r="Y626" s="197"/>
      <c r="Z626" s="197"/>
      <c r="AA626" s="197"/>
      <c r="AB626" s="197">
        <f t="shared" si="10"/>
        <v>0</v>
      </c>
    </row>
    <row r="627" spans="1:28">
      <c r="A627">
        <f>+IF(P627&gt;0,+MAX(A$8:A626)+1,0)</f>
        <v>0</v>
      </c>
      <c r="B627" s="240"/>
      <c r="C627" s="237"/>
      <c r="D627" s="242"/>
      <c r="E627" s="237"/>
      <c r="F627" s="236"/>
      <c r="G627" s="236"/>
      <c r="H627" s="306" t="str">
        <f>IFERROR(+VLOOKUP(G627,'šifarnik Pg-Pa'!O$6:Q$22,2,FALSE),"")</f>
        <v/>
      </c>
      <c r="I627" s="146" t="str">
        <f>IFERROR(+VLOOKUP($G627,'šifarnik Pg-Pa'!$O$6:$Q$22,3,FALSE),"")</f>
        <v/>
      </c>
      <c r="J627" s="236"/>
      <c r="K627" s="305" t="str">
        <f>IFERROR(+VLOOKUP(J627,'šifarnik Pg-Pa'!O$28:P$140,2,FALSE),"")</f>
        <v/>
      </c>
      <c r="L627" s="245"/>
      <c r="M627" s="244"/>
      <c r="N627" s="239"/>
      <c r="O627" s="195"/>
      <c r="P627" s="239"/>
      <c r="Q627" s="239"/>
      <c r="R627" s="76"/>
      <c r="S627" s="76"/>
      <c r="T627" s="76"/>
      <c r="U627" s="76"/>
      <c r="V627" s="197"/>
      <c r="W627" s="197"/>
      <c r="X627" s="197"/>
      <c r="Y627" s="197"/>
      <c r="Z627" s="197"/>
      <c r="AA627" s="197"/>
      <c r="AB627" s="197">
        <f t="shared" si="10"/>
        <v>0</v>
      </c>
    </row>
    <row r="628" spans="1:28">
      <c r="A628">
        <f>+IF(P628&gt;0,+MAX(A$8:A627)+1,0)</f>
        <v>0</v>
      </c>
      <c r="B628" s="240"/>
      <c r="C628" s="237"/>
      <c r="D628" s="242"/>
      <c r="E628" s="237"/>
      <c r="F628" s="236"/>
      <c r="G628" s="236"/>
      <c r="H628" s="306" t="str">
        <f>IFERROR(+VLOOKUP(G628,'šifarnik Pg-Pa'!O$6:Q$22,2,FALSE),"")</f>
        <v/>
      </c>
      <c r="I628" s="146" t="str">
        <f>IFERROR(+VLOOKUP($G628,'šifarnik Pg-Pa'!$O$6:$Q$22,3,FALSE),"")</f>
        <v/>
      </c>
      <c r="J628" s="236"/>
      <c r="K628" s="305" t="str">
        <f>IFERROR(+VLOOKUP(J628,'šifarnik Pg-Pa'!O$28:P$140,2,FALSE),"")</f>
        <v/>
      </c>
      <c r="L628" s="245"/>
      <c r="M628" s="244"/>
      <c r="N628" s="239"/>
      <c r="O628" s="195"/>
      <c r="P628" s="239"/>
      <c r="Q628" s="239"/>
      <c r="R628" s="76"/>
      <c r="S628" s="76"/>
      <c r="T628" s="76"/>
      <c r="U628" s="76"/>
      <c r="V628" s="197"/>
      <c r="W628" s="197"/>
      <c r="X628" s="197"/>
      <c r="Y628" s="197"/>
      <c r="Z628" s="197"/>
      <c r="AA628" s="197"/>
      <c r="AB628" s="197">
        <f t="shared" si="10"/>
        <v>0</v>
      </c>
    </row>
    <row r="629" spans="1:28">
      <c r="A629">
        <f>+IF(P629&gt;0,+MAX(A$8:A628)+1,0)</f>
        <v>0</v>
      </c>
      <c r="B629" s="240"/>
      <c r="C629" s="237"/>
      <c r="D629" s="242"/>
      <c r="E629" s="237"/>
      <c r="F629" s="236"/>
      <c r="G629" s="236"/>
      <c r="H629" s="306" t="str">
        <f>IFERROR(+VLOOKUP(G629,'šifarnik Pg-Pa'!O$6:Q$22,2,FALSE),"")</f>
        <v/>
      </c>
      <c r="I629" s="146" t="str">
        <f>IFERROR(+VLOOKUP($G629,'šifarnik Pg-Pa'!$O$6:$Q$22,3,FALSE),"")</f>
        <v/>
      </c>
      <c r="J629" s="236"/>
      <c r="K629" s="305" t="str">
        <f>IFERROR(+VLOOKUP(J629,'šifarnik Pg-Pa'!O$28:P$140,2,FALSE),"")</f>
        <v/>
      </c>
      <c r="L629" s="245"/>
      <c r="M629" s="244"/>
      <c r="N629" s="239"/>
      <c r="O629" s="195"/>
      <c r="P629" s="239"/>
      <c r="Q629" s="239"/>
      <c r="R629" s="76"/>
      <c r="S629" s="76"/>
      <c r="T629" s="76"/>
      <c r="U629" s="76"/>
      <c r="V629" s="197"/>
      <c r="W629" s="197"/>
      <c r="X629" s="197"/>
      <c r="Y629" s="197"/>
      <c r="Z629" s="197"/>
      <c r="AA629" s="197"/>
      <c r="AB629" s="197">
        <f t="shared" si="10"/>
        <v>0</v>
      </c>
    </row>
    <row r="630" spans="1:28">
      <c r="A630">
        <f>+IF(P630&gt;0,+MAX(A$8:A629)+1,0)</f>
        <v>0</v>
      </c>
      <c r="B630" s="240"/>
      <c r="C630" s="237"/>
      <c r="D630" s="242"/>
      <c r="E630" s="237"/>
      <c r="F630" s="236"/>
      <c r="G630" s="236"/>
      <c r="H630" s="306" t="str">
        <f>IFERROR(+VLOOKUP(G630,'šifarnik Pg-Pa'!O$6:Q$22,2,FALSE),"")</f>
        <v/>
      </c>
      <c r="I630" s="146" t="str">
        <f>IFERROR(+VLOOKUP($G630,'šifarnik Pg-Pa'!$O$6:$Q$22,3,FALSE),"")</f>
        <v/>
      </c>
      <c r="J630" s="236"/>
      <c r="K630" s="305" t="str">
        <f>IFERROR(+VLOOKUP(J630,'šifarnik Pg-Pa'!O$28:P$140,2,FALSE),"")</f>
        <v/>
      </c>
      <c r="L630" s="245"/>
      <c r="M630" s="244"/>
      <c r="N630" s="239"/>
      <c r="O630" s="195"/>
      <c r="P630" s="239"/>
      <c r="Q630" s="239"/>
      <c r="R630" s="76"/>
      <c r="S630" s="76"/>
      <c r="T630" s="76"/>
      <c r="U630" s="76"/>
      <c r="V630" s="197"/>
      <c r="W630" s="197"/>
      <c r="X630" s="197"/>
      <c r="Y630" s="197"/>
      <c r="Z630" s="197"/>
      <c r="AA630" s="197"/>
      <c r="AB630" s="197">
        <f t="shared" si="10"/>
        <v>0</v>
      </c>
    </row>
    <row r="631" spans="1:28">
      <c r="A631">
        <f>+IF(P631&gt;0,+MAX(A$8:A630)+1,0)</f>
        <v>0</v>
      </c>
      <c r="B631" s="240"/>
      <c r="C631" s="237"/>
      <c r="D631" s="242"/>
      <c r="E631" s="237"/>
      <c r="F631" s="236"/>
      <c r="G631" s="236"/>
      <c r="H631" s="306" t="str">
        <f>IFERROR(+VLOOKUP(G631,'šifarnik Pg-Pa'!O$6:Q$22,2,FALSE),"")</f>
        <v/>
      </c>
      <c r="I631" s="146" t="str">
        <f>IFERROR(+VLOOKUP($G631,'šifarnik Pg-Pa'!$O$6:$Q$22,3,FALSE),"")</f>
        <v/>
      </c>
      <c r="J631" s="236"/>
      <c r="K631" s="305" t="str">
        <f>IFERROR(+VLOOKUP(J631,'šifarnik Pg-Pa'!O$28:P$140,2,FALSE),"")</f>
        <v/>
      </c>
      <c r="L631" s="245"/>
      <c r="M631" s="244"/>
      <c r="N631" s="239"/>
      <c r="O631" s="195"/>
      <c r="P631" s="239"/>
      <c r="Q631" s="239"/>
      <c r="R631" s="76"/>
      <c r="S631" s="76"/>
      <c r="T631" s="76"/>
      <c r="U631" s="76"/>
      <c r="V631" s="197"/>
      <c r="W631" s="197"/>
      <c r="X631" s="197"/>
      <c r="Y631" s="197"/>
      <c r="Z631" s="197"/>
      <c r="AA631" s="197"/>
      <c r="AB631" s="197">
        <f t="shared" si="10"/>
        <v>0</v>
      </c>
    </row>
    <row r="632" spans="1:28">
      <c r="A632">
        <f>+IF(P632&gt;0,+MAX(A$8:A631)+1,0)</f>
        <v>0</v>
      </c>
      <c r="B632" s="240"/>
      <c r="C632" s="237"/>
      <c r="D632" s="242"/>
      <c r="E632" s="237"/>
      <c r="F632" s="236"/>
      <c r="G632" s="236"/>
      <c r="H632" s="306" t="str">
        <f>IFERROR(+VLOOKUP(G632,'šifarnik Pg-Pa'!O$6:Q$22,2,FALSE),"")</f>
        <v/>
      </c>
      <c r="I632" s="146" t="str">
        <f>IFERROR(+VLOOKUP($G632,'šifarnik Pg-Pa'!$O$6:$Q$22,3,FALSE),"")</f>
        <v/>
      </c>
      <c r="J632" s="236"/>
      <c r="K632" s="305" t="str">
        <f>IFERROR(+VLOOKUP(J632,'šifarnik Pg-Pa'!O$28:P$140,2,FALSE),"")</f>
        <v/>
      </c>
      <c r="L632" s="245"/>
      <c r="M632" s="244"/>
      <c r="N632" s="239"/>
      <c r="O632" s="195"/>
      <c r="P632" s="239"/>
      <c r="Q632" s="239"/>
      <c r="R632" s="76"/>
      <c r="S632" s="76"/>
      <c r="T632" s="76"/>
      <c r="U632" s="76"/>
      <c r="V632" s="197"/>
      <c r="W632" s="197"/>
      <c r="X632" s="197"/>
      <c r="Y632" s="197"/>
      <c r="Z632" s="197"/>
      <c r="AA632" s="197"/>
      <c r="AB632" s="197">
        <f t="shared" si="10"/>
        <v>0</v>
      </c>
    </row>
    <row r="633" spans="1:28">
      <c r="A633">
        <f>+IF(P633&gt;0,+MAX(A$8:A632)+1,0)</f>
        <v>0</v>
      </c>
      <c r="B633" s="240"/>
      <c r="C633" s="237"/>
      <c r="D633" s="242"/>
      <c r="E633" s="237"/>
      <c r="F633" s="236"/>
      <c r="G633" s="236"/>
      <c r="H633" s="306" t="str">
        <f>IFERROR(+VLOOKUP(G633,'šifarnik Pg-Pa'!O$6:Q$22,2,FALSE),"")</f>
        <v/>
      </c>
      <c r="I633" s="146" t="str">
        <f>IFERROR(+VLOOKUP($G633,'šifarnik Pg-Pa'!$O$6:$Q$22,3,FALSE),"")</f>
        <v/>
      </c>
      <c r="J633" s="236"/>
      <c r="K633" s="305" t="str">
        <f>IFERROR(+VLOOKUP(J633,'šifarnik Pg-Pa'!O$28:P$140,2,FALSE),"")</f>
        <v/>
      </c>
      <c r="L633" s="245"/>
      <c r="M633" s="244"/>
      <c r="N633" s="239"/>
      <c r="O633" s="195"/>
      <c r="P633" s="239"/>
      <c r="Q633" s="239"/>
      <c r="R633" s="76"/>
      <c r="S633" s="76"/>
      <c r="T633" s="76"/>
      <c r="U633" s="76"/>
      <c r="V633" s="197"/>
      <c r="W633" s="197"/>
      <c r="X633" s="197"/>
      <c r="Y633" s="197"/>
      <c r="Z633" s="197"/>
      <c r="AA633" s="197"/>
      <c r="AB633" s="197">
        <f t="shared" si="10"/>
        <v>0</v>
      </c>
    </row>
    <row r="634" spans="1:28">
      <c r="A634">
        <f>+IF(P634&gt;0,+MAX(A$8:A633)+1,0)</f>
        <v>0</v>
      </c>
      <c r="B634" s="240"/>
      <c r="C634" s="237"/>
      <c r="D634" s="242"/>
      <c r="E634" s="237"/>
      <c r="F634" s="236"/>
      <c r="G634" s="236"/>
      <c r="H634" s="306" t="str">
        <f>IFERROR(+VLOOKUP(G634,'šifarnik Pg-Pa'!O$6:Q$22,2,FALSE),"")</f>
        <v/>
      </c>
      <c r="I634" s="146" t="str">
        <f>IFERROR(+VLOOKUP($G634,'šifarnik Pg-Pa'!$O$6:$Q$22,3,FALSE),"")</f>
        <v/>
      </c>
      <c r="J634" s="236"/>
      <c r="K634" s="305" t="str">
        <f>IFERROR(+VLOOKUP(J634,'šifarnik Pg-Pa'!O$28:P$140,2,FALSE),"")</f>
        <v/>
      </c>
      <c r="L634" s="245"/>
      <c r="M634" s="244"/>
      <c r="N634" s="239"/>
      <c r="O634" s="195"/>
      <c r="P634" s="239"/>
      <c r="Q634" s="239"/>
      <c r="R634" s="76"/>
      <c r="S634" s="76"/>
      <c r="T634" s="76"/>
      <c r="U634" s="76"/>
      <c r="V634" s="197"/>
      <c r="W634" s="197"/>
      <c r="X634" s="197"/>
      <c r="Y634" s="197"/>
      <c r="Z634" s="197"/>
      <c r="AA634" s="197"/>
      <c r="AB634" s="197">
        <f t="shared" si="10"/>
        <v>0</v>
      </c>
    </row>
    <row r="635" spans="1:28">
      <c r="A635">
        <f>+IF(P635&gt;0,+MAX(A$8:A634)+1,0)</f>
        <v>0</v>
      </c>
      <c r="B635" s="240"/>
      <c r="C635" s="237"/>
      <c r="D635" s="242"/>
      <c r="E635" s="237"/>
      <c r="F635" s="236"/>
      <c r="G635" s="236"/>
      <c r="H635" s="306" t="str">
        <f>IFERROR(+VLOOKUP(G635,'šifarnik Pg-Pa'!O$6:Q$22,2,FALSE),"")</f>
        <v/>
      </c>
      <c r="I635" s="146" t="str">
        <f>IFERROR(+VLOOKUP($G635,'šifarnik Pg-Pa'!$O$6:$Q$22,3,FALSE),"")</f>
        <v/>
      </c>
      <c r="J635" s="236"/>
      <c r="K635" s="305" t="str">
        <f>IFERROR(+VLOOKUP(J635,'šifarnik Pg-Pa'!O$28:P$140,2,FALSE),"")</f>
        <v/>
      </c>
      <c r="L635" s="245"/>
      <c r="M635" s="244"/>
      <c r="N635" s="239"/>
      <c r="O635" s="195"/>
      <c r="P635" s="239"/>
      <c r="Q635" s="239"/>
      <c r="R635" s="76"/>
      <c r="S635" s="76"/>
      <c r="T635" s="76"/>
      <c r="U635" s="76"/>
      <c r="V635" s="197"/>
      <c r="W635" s="197"/>
      <c r="X635" s="197"/>
      <c r="Y635" s="197"/>
      <c r="Z635" s="197"/>
      <c r="AA635" s="197"/>
      <c r="AB635" s="197">
        <f t="shared" si="10"/>
        <v>0</v>
      </c>
    </row>
    <row r="636" spans="1:28">
      <c r="A636">
        <f>+IF(P636&gt;0,+MAX(A$8:A635)+1,0)</f>
        <v>0</v>
      </c>
      <c r="B636" s="240"/>
      <c r="C636" s="237"/>
      <c r="D636" s="242"/>
      <c r="E636" s="237"/>
      <c r="F636" s="236"/>
      <c r="G636" s="236"/>
      <c r="H636" s="306" t="str">
        <f>IFERROR(+VLOOKUP(G636,'šifarnik Pg-Pa'!O$6:Q$22,2,FALSE),"")</f>
        <v/>
      </c>
      <c r="I636" s="146" t="str">
        <f>IFERROR(+VLOOKUP($G636,'šifarnik Pg-Pa'!$O$6:$Q$22,3,FALSE),"")</f>
        <v/>
      </c>
      <c r="J636" s="236"/>
      <c r="K636" s="305" t="str">
        <f>IFERROR(+VLOOKUP(J636,'šifarnik Pg-Pa'!O$28:P$140,2,FALSE),"")</f>
        <v/>
      </c>
      <c r="L636" s="245"/>
      <c r="M636" s="244"/>
      <c r="N636" s="239"/>
      <c r="O636" s="195"/>
      <c r="P636" s="239"/>
      <c r="Q636" s="239"/>
      <c r="R636" s="76"/>
      <c r="S636" s="76"/>
      <c r="T636" s="76"/>
      <c r="U636" s="76"/>
      <c r="V636" s="197"/>
      <c r="W636" s="197"/>
      <c r="X636" s="197"/>
      <c r="Y636" s="197"/>
      <c r="Z636" s="197"/>
      <c r="AA636" s="197"/>
      <c r="AB636" s="197">
        <f t="shared" si="10"/>
        <v>0</v>
      </c>
    </row>
    <row r="637" spans="1:28">
      <c r="A637">
        <f>+IF(P637&gt;0,+MAX(A$8:A636)+1,0)</f>
        <v>0</v>
      </c>
      <c r="B637" s="240"/>
      <c r="C637" s="237"/>
      <c r="D637" s="242"/>
      <c r="E637" s="237"/>
      <c r="F637" s="236"/>
      <c r="G637" s="236"/>
      <c r="H637" s="306" t="str">
        <f>IFERROR(+VLOOKUP(G637,'šifarnik Pg-Pa'!O$6:Q$22,2,FALSE),"")</f>
        <v/>
      </c>
      <c r="I637" s="146" t="str">
        <f>IFERROR(+VLOOKUP($G637,'šifarnik Pg-Pa'!$O$6:$Q$22,3,FALSE),"")</f>
        <v/>
      </c>
      <c r="J637" s="236"/>
      <c r="K637" s="305" t="str">
        <f>IFERROR(+VLOOKUP(J637,'šifarnik Pg-Pa'!O$28:P$140,2,FALSE),"")</f>
        <v/>
      </c>
      <c r="L637" s="245"/>
      <c r="M637" s="244"/>
      <c r="N637" s="239"/>
      <c r="O637" s="195"/>
      <c r="P637" s="239"/>
      <c r="Q637" s="239"/>
      <c r="R637" s="76"/>
      <c r="S637" s="76"/>
      <c r="T637" s="76"/>
      <c r="U637" s="76"/>
      <c r="V637" s="197"/>
      <c r="W637" s="197"/>
      <c r="X637" s="197"/>
      <c r="Y637" s="197"/>
      <c r="Z637" s="197"/>
      <c r="AA637" s="197"/>
      <c r="AB637" s="197">
        <f t="shared" si="10"/>
        <v>0</v>
      </c>
    </row>
    <row r="638" spans="1:28">
      <c r="A638">
        <f>+IF(P638&gt;0,+MAX(A$8:A637)+1,0)</f>
        <v>0</v>
      </c>
      <c r="B638" s="240"/>
      <c r="C638" s="237"/>
      <c r="D638" s="242"/>
      <c r="E638" s="237"/>
      <c r="F638" s="236"/>
      <c r="G638" s="236"/>
      <c r="H638" s="306" t="str">
        <f>IFERROR(+VLOOKUP(G638,'šifarnik Pg-Pa'!O$6:Q$22,2,FALSE),"")</f>
        <v/>
      </c>
      <c r="I638" s="146" t="str">
        <f>IFERROR(+VLOOKUP($G638,'šifarnik Pg-Pa'!$O$6:$Q$22,3,FALSE),"")</f>
        <v/>
      </c>
      <c r="J638" s="236"/>
      <c r="K638" s="305" t="str">
        <f>IFERROR(+VLOOKUP(J638,'šifarnik Pg-Pa'!O$28:P$140,2,FALSE),"")</f>
        <v/>
      </c>
      <c r="L638" s="245"/>
      <c r="M638" s="244"/>
      <c r="N638" s="239"/>
      <c r="O638" s="195"/>
      <c r="P638" s="239"/>
      <c r="Q638" s="239"/>
      <c r="R638" s="76"/>
      <c r="S638" s="76"/>
      <c r="T638" s="76"/>
      <c r="U638" s="76"/>
      <c r="V638" s="197"/>
      <c r="W638" s="197"/>
      <c r="X638" s="197"/>
      <c r="Y638" s="197"/>
      <c r="Z638" s="197"/>
      <c r="AA638" s="197"/>
      <c r="AB638" s="197">
        <f t="shared" si="10"/>
        <v>0</v>
      </c>
    </row>
    <row r="639" spans="1:28">
      <c r="A639">
        <f>+IF(P639&gt;0,+MAX(A$8:A638)+1,0)</f>
        <v>0</v>
      </c>
      <c r="B639" s="240"/>
      <c r="C639" s="237"/>
      <c r="D639" s="242"/>
      <c r="E639" s="237"/>
      <c r="F639" s="236"/>
      <c r="G639" s="236"/>
      <c r="H639" s="306" t="str">
        <f>IFERROR(+VLOOKUP(G639,'šifarnik Pg-Pa'!O$6:Q$22,2,FALSE),"")</f>
        <v/>
      </c>
      <c r="I639" s="146" t="str">
        <f>IFERROR(+VLOOKUP($G639,'šifarnik Pg-Pa'!$O$6:$Q$22,3,FALSE),"")</f>
        <v/>
      </c>
      <c r="J639" s="236"/>
      <c r="K639" s="305" t="str">
        <f>IFERROR(+VLOOKUP(J639,'šifarnik Pg-Pa'!O$28:P$140,2,FALSE),"")</f>
        <v/>
      </c>
      <c r="L639" s="245"/>
      <c r="M639" s="244"/>
      <c r="N639" s="239"/>
      <c r="O639" s="195"/>
      <c r="P639" s="239"/>
      <c r="Q639" s="239"/>
      <c r="R639" s="76"/>
      <c r="S639" s="76"/>
      <c r="T639" s="76"/>
      <c r="U639" s="76"/>
      <c r="V639" s="197"/>
      <c r="W639" s="197"/>
      <c r="X639" s="197"/>
      <c r="Y639" s="197"/>
      <c r="Z639" s="197"/>
      <c r="AA639" s="197"/>
      <c r="AB639" s="197">
        <f t="shared" si="10"/>
        <v>0</v>
      </c>
    </row>
    <row r="640" spans="1:28">
      <c r="A640">
        <f>+IF(P640&gt;0,+MAX(A$8:A639)+1,0)</f>
        <v>0</v>
      </c>
      <c r="B640" s="240"/>
      <c r="C640" s="237"/>
      <c r="D640" s="242"/>
      <c r="E640" s="237"/>
      <c r="F640" s="236"/>
      <c r="G640" s="236"/>
      <c r="H640" s="306" t="str">
        <f>IFERROR(+VLOOKUP(G640,'šifarnik Pg-Pa'!O$6:Q$22,2,FALSE),"")</f>
        <v/>
      </c>
      <c r="I640" s="146" t="str">
        <f>IFERROR(+VLOOKUP($G640,'šifarnik Pg-Pa'!$O$6:$Q$22,3,FALSE),"")</f>
        <v/>
      </c>
      <c r="J640" s="236"/>
      <c r="K640" s="305" t="str">
        <f>IFERROR(+VLOOKUP(J640,'šifarnik Pg-Pa'!O$28:P$140,2,FALSE),"")</f>
        <v/>
      </c>
      <c r="L640" s="245"/>
      <c r="M640" s="244"/>
      <c r="N640" s="239"/>
      <c r="O640" s="195"/>
      <c r="P640" s="239"/>
      <c r="Q640" s="239"/>
      <c r="R640" s="76"/>
      <c r="S640" s="76"/>
      <c r="T640" s="76"/>
      <c r="U640" s="76"/>
      <c r="V640" s="197"/>
      <c r="W640" s="197"/>
      <c r="X640" s="197"/>
      <c r="Y640" s="197"/>
      <c r="Z640" s="197"/>
      <c r="AA640" s="197"/>
      <c r="AB640" s="197">
        <f t="shared" si="10"/>
        <v>0</v>
      </c>
    </row>
    <row r="641" spans="1:28">
      <c r="A641">
        <f>+IF(P641&gt;0,+MAX(A$8:A640)+1,0)</f>
        <v>0</v>
      </c>
      <c r="B641" s="240"/>
      <c r="C641" s="237"/>
      <c r="D641" s="242"/>
      <c r="E641" s="237"/>
      <c r="F641" s="236"/>
      <c r="G641" s="236"/>
      <c r="H641" s="306" t="str">
        <f>IFERROR(+VLOOKUP(G641,'šifarnik Pg-Pa'!O$6:Q$22,2,FALSE),"")</f>
        <v/>
      </c>
      <c r="I641" s="146" t="str">
        <f>IFERROR(+VLOOKUP($G641,'šifarnik Pg-Pa'!$O$6:$Q$22,3,FALSE),"")</f>
        <v/>
      </c>
      <c r="J641" s="236"/>
      <c r="K641" s="305" t="str">
        <f>IFERROR(+VLOOKUP(J641,'šifarnik Pg-Pa'!O$28:P$140,2,FALSE),"")</f>
        <v/>
      </c>
      <c r="L641" s="245"/>
      <c r="M641" s="244"/>
      <c r="N641" s="239"/>
      <c r="O641" s="195"/>
      <c r="P641" s="239"/>
      <c r="Q641" s="239"/>
      <c r="R641" s="76"/>
      <c r="S641" s="76"/>
      <c r="T641" s="76"/>
      <c r="U641" s="76"/>
      <c r="V641" s="197"/>
      <c r="W641" s="197"/>
      <c r="X641" s="197"/>
      <c r="Y641" s="197"/>
      <c r="Z641" s="197"/>
      <c r="AA641" s="197"/>
      <c r="AB641" s="197">
        <f t="shared" si="10"/>
        <v>0</v>
      </c>
    </row>
    <row r="642" spans="1:28">
      <c r="A642">
        <f>+IF(P642&gt;0,+MAX(A$8:A641)+1,0)</f>
        <v>0</v>
      </c>
      <c r="B642" s="240"/>
      <c r="C642" s="237"/>
      <c r="D642" s="242"/>
      <c r="E642" s="237"/>
      <c r="F642" s="236"/>
      <c r="G642" s="236"/>
      <c r="H642" s="306" t="str">
        <f>IFERROR(+VLOOKUP(G642,'šifarnik Pg-Pa'!O$6:Q$22,2,FALSE),"")</f>
        <v/>
      </c>
      <c r="I642" s="146" t="str">
        <f>IFERROR(+VLOOKUP($G642,'šifarnik Pg-Pa'!$O$6:$Q$22,3,FALSE),"")</f>
        <v/>
      </c>
      <c r="J642" s="236"/>
      <c r="K642" s="305" t="str">
        <f>IFERROR(+VLOOKUP(J642,'šifarnik Pg-Pa'!O$28:P$140,2,FALSE),"")</f>
        <v/>
      </c>
      <c r="L642" s="245"/>
      <c r="M642" s="244"/>
      <c r="N642" s="239"/>
      <c r="O642" s="195"/>
      <c r="P642" s="239"/>
      <c r="Q642" s="239"/>
      <c r="R642" s="76"/>
      <c r="S642" s="76"/>
      <c r="T642" s="76"/>
      <c r="U642" s="76"/>
      <c r="V642" s="197"/>
      <c r="W642" s="197"/>
      <c r="X642" s="197"/>
      <c r="Y642" s="197"/>
      <c r="Z642" s="197"/>
      <c r="AA642" s="197"/>
      <c r="AB642" s="197">
        <f t="shared" si="10"/>
        <v>0</v>
      </c>
    </row>
    <row r="643" spans="1:28">
      <c r="A643">
        <f>+IF(P643&gt;0,+MAX(A$8:A642)+1,0)</f>
        <v>0</v>
      </c>
      <c r="B643" s="240"/>
      <c r="C643" s="237"/>
      <c r="D643" s="242"/>
      <c r="E643" s="237"/>
      <c r="F643" s="236"/>
      <c r="G643" s="236"/>
      <c r="H643" s="306" t="str">
        <f>IFERROR(+VLOOKUP(G643,'šifarnik Pg-Pa'!O$6:Q$22,2,FALSE),"")</f>
        <v/>
      </c>
      <c r="I643" s="146" t="str">
        <f>IFERROR(+VLOOKUP($G643,'šifarnik Pg-Pa'!$O$6:$Q$22,3,FALSE),"")</f>
        <v/>
      </c>
      <c r="J643" s="236"/>
      <c r="K643" s="305" t="str">
        <f>IFERROR(+VLOOKUP(J643,'šifarnik Pg-Pa'!O$28:P$140,2,FALSE),"")</f>
        <v/>
      </c>
      <c r="L643" s="245"/>
      <c r="M643" s="244"/>
      <c r="N643" s="239"/>
      <c r="O643" s="195"/>
      <c r="P643" s="239"/>
      <c r="Q643" s="239"/>
      <c r="R643" s="76"/>
      <c r="S643" s="76"/>
      <c r="T643" s="76"/>
      <c r="U643" s="76"/>
      <c r="V643" s="197"/>
      <c r="W643" s="197"/>
      <c r="X643" s="197"/>
      <c r="Y643" s="197"/>
      <c r="Z643" s="197"/>
      <c r="AA643" s="197"/>
      <c r="AB643" s="197">
        <f t="shared" si="10"/>
        <v>0</v>
      </c>
    </row>
    <row r="644" spans="1:28">
      <c r="A644">
        <f>+IF(P644&gt;0,+MAX(A$8:A643)+1,0)</f>
        <v>0</v>
      </c>
      <c r="B644" s="240"/>
      <c r="C644" s="237"/>
      <c r="D644" s="242"/>
      <c r="E644" s="237"/>
      <c r="F644" s="236"/>
      <c r="G644" s="236"/>
      <c r="H644" s="306" t="str">
        <f>IFERROR(+VLOOKUP(G644,'šifarnik Pg-Pa'!O$6:Q$22,2,FALSE),"")</f>
        <v/>
      </c>
      <c r="I644" s="146" t="str">
        <f>IFERROR(+VLOOKUP($G644,'šifarnik Pg-Pa'!$O$6:$Q$22,3,FALSE),"")</f>
        <v/>
      </c>
      <c r="J644" s="236"/>
      <c r="K644" s="305" t="str">
        <f>IFERROR(+VLOOKUP(J644,'šifarnik Pg-Pa'!O$28:P$140,2,FALSE),"")</f>
        <v/>
      </c>
      <c r="L644" s="245"/>
      <c r="M644" s="244"/>
      <c r="N644" s="239"/>
      <c r="O644" s="195"/>
      <c r="P644" s="239"/>
      <c r="Q644" s="239"/>
      <c r="R644" s="76"/>
      <c r="S644" s="76"/>
      <c r="T644" s="76"/>
      <c r="U644" s="76"/>
      <c r="V644" s="197"/>
      <c r="W644" s="197"/>
      <c r="X644" s="197"/>
      <c r="Y644" s="197"/>
      <c r="Z644" s="197"/>
      <c r="AA644" s="197"/>
      <c r="AB644" s="197">
        <f t="shared" si="10"/>
        <v>0</v>
      </c>
    </row>
    <row r="645" spans="1:28">
      <c r="A645">
        <f>+IF(P645&gt;0,+MAX(A$8:A644)+1,0)</f>
        <v>0</v>
      </c>
      <c r="B645" s="240"/>
      <c r="C645" s="237"/>
      <c r="D645" s="242"/>
      <c r="E645" s="237"/>
      <c r="F645" s="236"/>
      <c r="G645" s="236"/>
      <c r="H645" s="306" t="str">
        <f>IFERROR(+VLOOKUP(G645,'šifarnik Pg-Pa'!O$6:Q$22,2,FALSE),"")</f>
        <v/>
      </c>
      <c r="I645" s="146" t="str">
        <f>IFERROR(+VLOOKUP($G645,'šifarnik Pg-Pa'!$O$6:$Q$22,3,FALSE),"")</f>
        <v/>
      </c>
      <c r="J645" s="236"/>
      <c r="K645" s="305" t="str">
        <f>IFERROR(+VLOOKUP(J645,'šifarnik Pg-Pa'!O$28:P$140,2,FALSE),"")</f>
        <v/>
      </c>
      <c r="L645" s="245"/>
      <c r="M645" s="244"/>
      <c r="N645" s="239"/>
      <c r="O645" s="195"/>
      <c r="P645" s="239"/>
      <c r="Q645" s="239"/>
      <c r="R645" s="76"/>
      <c r="S645" s="76"/>
      <c r="T645" s="76"/>
      <c r="U645" s="76"/>
      <c r="V645" s="197"/>
      <c r="W645" s="197"/>
      <c r="X645" s="197"/>
      <c r="Y645" s="197"/>
      <c r="Z645" s="197"/>
      <c r="AA645" s="197"/>
      <c r="AB645" s="197">
        <f t="shared" si="10"/>
        <v>0</v>
      </c>
    </row>
    <row r="646" spans="1:28">
      <c r="A646">
        <f>+IF(P646&gt;0,+MAX(A$8:A645)+1,0)</f>
        <v>0</v>
      </c>
      <c r="B646" s="240"/>
      <c r="C646" s="237"/>
      <c r="D646" s="242"/>
      <c r="E646" s="237"/>
      <c r="F646" s="236"/>
      <c r="G646" s="236"/>
      <c r="H646" s="306" t="str">
        <f>IFERROR(+VLOOKUP(G646,'šifarnik Pg-Pa'!O$6:Q$22,2,FALSE),"")</f>
        <v/>
      </c>
      <c r="I646" s="146" t="str">
        <f>IFERROR(+VLOOKUP($G646,'šifarnik Pg-Pa'!$O$6:$Q$22,3,FALSE),"")</f>
        <v/>
      </c>
      <c r="J646" s="236"/>
      <c r="K646" s="305" t="str">
        <f>IFERROR(+VLOOKUP(J646,'šifarnik Pg-Pa'!O$28:P$140,2,FALSE),"")</f>
        <v/>
      </c>
      <c r="L646" s="245"/>
      <c r="M646" s="244"/>
      <c r="N646" s="239"/>
      <c r="O646" s="195"/>
      <c r="P646" s="239"/>
      <c r="Q646" s="239"/>
      <c r="R646" s="76"/>
      <c r="S646" s="76"/>
      <c r="T646" s="76"/>
      <c r="U646" s="76"/>
      <c r="V646" s="197"/>
      <c r="W646" s="197"/>
      <c r="X646" s="197"/>
      <c r="Y646" s="197"/>
      <c r="Z646" s="197"/>
      <c r="AA646" s="197"/>
      <c r="AB646" s="197">
        <f t="shared" si="10"/>
        <v>0</v>
      </c>
    </row>
    <row r="647" spans="1:28">
      <c r="A647">
        <f>+IF(P647&gt;0,+MAX(A$8:A646)+1,0)</f>
        <v>0</v>
      </c>
      <c r="B647" s="240"/>
      <c r="C647" s="237"/>
      <c r="D647" s="242"/>
      <c r="E647" s="237"/>
      <c r="F647" s="236"/>
      <c r="G647" s="236"/>
      <c r="H647" s="306" t="str">
        <f>IFERROR(+VLOOKUP(G647,'šifarnik Pg-Pa'!O$6:Q$22,2,FALSE),"")</f>
        <v/>
      </c>
      <c r="I647" s="146" t="str">
        <f>IFERROR(+VLOOKUP($G647,'šifarnik Pg-Pa'!$O$6:$Q$22,3,FALSE),"")</f>
        <v/>
      </c>
      <c r="J647" s="236"/>
      <c r="K647" s="305" t="str">
        <f>IFERROR(+VLOOKUP(J647,'šifarnik Pg-Pa'!O$28:P$140,2,FALSE),"")</f>
        <v/>
      </c>
      <c r="L647" s="245"/>
      <c r="M647" s="244"/>
      <c r="N647" s="239"/>
      <c r="O647" s="195"/>
      <c r="P647" s="239"/>
      <c r="Q647" s="239"/>
      <c r="R647" s="76"/>
      <c r="S647" s="76"/>
      <c r="T647" s="76"/>
      <c r="U647" s="76"/>
      <c r="V647" s="197"/>
      <c r="W647" s="197"/>
      <c r="X647" s="197"/>
      <c r="Y647" s="197"/>
      <c r="Z647" s="197"/>
      <c r="AA647" s="197"/>
      <c r="AB647" s="197">
        <f t="shared" si="10"/>
        <v>0</v>
      </c>
    </row>
    <row r="648" spans="1:28">
      <c r="A648">
        <f>+IF(P648&gt;0,+MAX(A$8:A647)+1,0)</f>
        <v>0</v>
      </c>
      <c r="B648" s="240"/>
      <c r="C648" s="237"/>
      <c r="D648" s="242"/>
      <c r="E648" s="237"/>
      <c r="F648" s="236"/>
      <c r="G648" s="236"/>
      <c r="H648" s="306" t="str">
        <f>IFERROR(+VLOOKUP(G648,'šifarnik Pg-Pa'!O$6:Q$22,2,FALSE),"")</f>
        <v/>
      </c>
      <c r="I648" s="146" t="str">
        <f>IFERROR(+VLOOKUP($G648,'šifarnik Pg-Pa'!$O$6:$Q$22,3,FALSE),"")</f>
        <v/>
      </c>
      <c r="J648" s="236"/>
      <c r="K648" s="305" t="str">
        <f>IFERROR(+VLOOKUP(J648,'šifarnik Pg-Pa'!O$28:P$140,2,FALSE),"")</f>
        <v/>
      </c>
      <c r="L648" s="245"/>
      <c r="M648" s="244"/>
      <c r="N648" s="239"/>
      <c r="O648" s="195"/>
      <c r="P648" s="239"/>
      <c r="Q648" s="239"/>
      <c r="R648" s="76"/>
      <c r="S648" s="76"/>
      <c r="T648" s="76"/>
      <c r="U648" s="76"/>
      <c r="V648" s="197"/>
      <c r="W648" s="197"/>
      <c r="X648" s="197"/>
      <c r="Y648" s="197"/>
      <c r="Z648" s="197"/>
      <c r="AA648" s="197"/>
      <c r="AB648" s="197">
        <f t="shared" si="10"/>
        <v>0</v>
      </c>
    </row>
    <row r="649" spans="1:28">
      <c r="A649">
        <f>+IF(P649&gt;0,+MAX(A$8:A648)+1,0)</f>
        <v>0</v>
      </c>
      <c r="B649" s="240"/>
      <c r="C649" s="237"/>
      <c r="D649" s="242"/>
      <c r="E649" s="237"/>
      <c r="F649" s="236"/>
      <c r="G649" s="236"/>
      <c r="H649" s="306" t="str">
        <f>IFERROR(+VLOOKUP(G649,'šifarnik Pg-Pa'!O$6:Q$22,2,FALSE),"")</f>
        <v/>
      </c>
      <c r="I649" s="146" t="str">
        <f>IFERROR(+VLOOKUP($G649,'šifarnik Pg-Pa'!$O$6:$Q$22,3,FALSE),"")</f>
        <v/>
      </c>
      <c r="J649" s="236"/>
      <c r="K649" s="305" t="str">
        <f>IFERROR(+VLOOKUP(J649,'šifarnik Pg-Pa'!O$28:P$140,2,FALSE),"")</f>
        <v/>
      </c>
      <c r="L649" s="245"/>
      <c r="M649" s="244"/>
      <c r="N649" s="239"/>
      <c r="O649" s="195"/>
      <c r="P649" s="239"/>
      <c r="Q649" s="239"/>
      <c r="R649" s="76"/>
      <c r="S649" s="76"/>
      <c r="T649" s="76"/>
      <c r="U649" s="76"/>
      <c r="V649" s="197"/>
      <c r="W649" s="197"/>
      <c r="X649" s="197"/>
      <c r="Y649" s="197"/>
      <c r="Z649" s="197"/>
      <c r="AA649" s="197"/>
      <c r="AB649" s="197">
        <f t="shared" ref="AB649:AB712" si="11">+LEN(O649)</f>
        <v>0</v>
      </c>
    </row>
    <row r="650" spans="1:28">
      <c r="A650">
        <f>+IF(P650&gt;0,+MAX(A$8:A649)+1,0)</f>
        <v>0</v>
      </c>
      <c r="B650" s="240"/>
      <c r="C650" s="237"/>
      <c r="D650" s="242"/>
      <c r="E650" s="237"/>
      <c r="F650" s="236"/>
      <c r="G650" s="236"/>
      <c r="H650" s="306" t="str">
        <f>IFERROR(+VLOOKUP(G650,'šifarnik Pg-Pa'!O$6:Q$22,2,FALSE),"")</f>
        <v/>
      </c>
      <c r="I650" s="146" t="str">
        <f>IFERROR(+VLOOKUP($G650,'šifarnik Pg-Pa'!$O$6:$Q$22,3,FALSE),"")</f>
        <v/>
      </c>
      <c r="J650" s="236"/>
      <c r="K650" s="305" t="str">
        <f>IFERROR(+VLOOKUP(J650,'šifarnik Pg-Pa'!O$28:P$140,2,FALSE),"")</f>
        <v/>
      </c>
      <c r="L650" s="245"/>
      <c r="M650" s="244"/>
      <c r="N650" s="239"/>
      <c r="O650" s="195"/>
      <c r="P650" s="239"/>
      <c r="Q650" s="239"/>
      <c r="R650" s="76"/>
      <c r="S650" s="76"/>
      <c r="T650" s="76"/>
      <c r="U650" s="76"/>
      <c r="V650" s="197"/>
      <c r="W650" s="197"/>
      <c r="X650" s="197"/>
      <c r="Y650" s="197"/>
      <c r="Z650" s="197"/>
      <c r="AA650" s="197"/>
      <c r="AB650" s="197">
        <f t="shared" si="11"/>
        <v>0</v>
      </c>
    </row>
    <row r="651" spans="1:28">
      <c r="A651">
        <f>+IF(P651&gt;0,+MAX(A$8:A650)+1,0)</f>
        <v>0</v>
      </c>
      <c r="B651" s="240"/>
      <c r="C651" s="237"/>
      <c r="D651" s="242"/>
      <c r="E651" s="237"/>
      <c r="F651" s="236"/>
      <c r="G651" s="236"/>
      <c r="H651" s="306" t="str">
        <f>IFERROR(+VLOOKUP(G651,'šifarnik Pg-Pa'!O$6:Q$22,2,FALSE),"")</f>
        <v/>
      </c>
      <c r="I651" s="146" t="str">
        <f>IFERROR(+VLOOKUP($G651,'šifarnik Pg-Pa'!$O$6:$Q$22,3,FALSE),"")</f>
        <v/>
      </c>
      <c r="J651" s="236"/>
      <c r="K651" s="305" t="str">
        <f>IFERROR(+VLOOKUP(J651,'šifarnik Pg-Pa'!O$28:P$140,2,FALSE),"")</f>
        <v/>
      </c>
      <c r="L651" s="245"/>
      <c r="M651" s="244"/>
      <c r="N651" s="239"/>
      <c r="O651" s="195"/>
      <c r="P651" s="239"/>
      <c r="Q651" s="239"/>
      <c r="R651" s="76"/>
      <c r="S651" s="76"/>
      <c r="T651" s="76"/>
      <c r="U651" s="76"/>
      <c r="V651" s="197"/>
      <c r="W651" s="197"/>
      <c r="X651" s="197"/>
      <c r="Y651" s="197"/>
      <c r="Z651" s="197"/>
      <c r="AA651" s="197"/>
      <c r="AB651" s="197">
        <f t="shared" si="11"/>
        <v>0</v>
      </c>
    </row>
    <row r="652" spans="1:28">
      <c r="A652">
        <f>+IF(P652&gt;0,+MAX(A$8:A651)+1,0)</f>
        <v>0</v>
      </c>
      <c r="B652" s="240"/>
      <c r="C652" s="237"/>
      <c r="D652" s="242"/>
      <c r="E652" s="237"/>
      <c r="F652" s="236"/>
      <c r="G652" s="236"/>
      <c r="H652" s="306" t="str">
        <f>IFERROR(+VLOOKUP(G652,'šifarnik Pg-Pa'!O$6:Q$22,2,FALSE),"")</f>
        <v/>
      </c>
      <c r="I652" s="146" t="str">
        <f>IFERROR(+VLOOKUP($G652,'šifarnik Pg-Pa'!$O$6:$Q$22,3,FALSE),"")</f>
        <v/>
      </c>
      <c r="J652" s="236"/>
      <c r="K652" s="305" t="str">
        <f>IFERROR(+VLOOKUP(J652,'šifarnik Pg-Pa'!O$28:P$140,2,FALSE),"")</f>
        <v/>
      </c>
      <c r="L652" s="245"/>
      <c r="M652" s="244"/>
      <c r="N652" s="239"/>
      <c r="O652" s="195"/>
      <c r="P652" s="239"/>
      <c r="Q652" s="239"/>
      <c r="R652" s="76"/>
      <c r="S652" s="76"/>
      <c r="T652" s="76"/>
      <c r="U652" s="76"/>
      <c r="V652" s="197"/>
      <c r="W652" s="197"/>
      <c r="X652" s="197"/>
      <c r="Y652" s="197"/>
      <c r="Z652" s="197"/>
      <c r="AA652" s="197"/>
      <c r="AB652" s="197">
        <f t="shared" si="11"/>
        <v>0</v>
      </c>
    </row>
    <row r="653" spans="1:28">
      <c r="A653">
        <f>+IF(P653&gt;0,+MAX(A$8:A652)+1,0)</f>
        <v>0</v>
      </c>
      <c r="B653" s="240"/>
      <c r="C653" s="237"/>
      <c r="D653" s="242"/>
      <c r="E653" s="237"/>
      <c r="F653" s="236"/>
      <c r="G653" s="236"/>
      <c r="H653" s="306" t="str">
        <f>IFERROR(+VLOOKUP(G653,'šifarnik Pg-Pa'!O$6:Q$22,2,FALSE),"")</f>
        <v/>
      </c>
      <c r="I653" s="146" t="str">
        <f>IFERROR(+VLOOKUP($G653,'šifarnik Pg-Pa'!$O$6:$Q$22,3,FALSE),"")</f>
        <v/>
      </c>
      <c r="J653" s="236"/>
      <c r="K653" s="305" t="str">
        <f>IFERROR(+VLOOKUP(J653,'šifarnik Pg-Pa'!O$28:P$140,2,FALSE),"")</f>
        <v/>
      </c>
      <c r="L653" s="245"/>
      <c r="M653" s="244"/>
      <c r="N653" s="239"/>
      <c r="O653" s="195"/>
      <c r="P653" s="239"/>
      <c r="Q653" s="239"/>
      <c r="R653" s="76"/>
      <c r="S653" s="76"/>
      <c r="T653" s="76"/>
      <c r="U653" s="76"/>
      <c r="V653" s="197"/>
      <c r="W653" s="197"/>
      <c r="X653" s="197"/>
      <c r="Y653" s="197"/>
      <c r="Z653" s="197"/>
      <c r="AA653" s="197"/>
      <c r="AB653" s="197">
        <f t="shared" si="11"/>
        <v>0</v>
      </c>
    </row>
    <row r="654" spans="1:28">
      <c r="A654">
        <f>+IF(P654&gt;0,+MAX(A$8:A653)+1,0)</f>
        <v>0</v>
      </c>
      <c r="B654" s="240"/>
      <c r="C654" s="237"/>
      <c r="D654" s="242"/>
      <c r="E654" s="237"/>
      <c r="F654" s="236"/>
      <c r="G654" s="236"/>
      <c r="H654" s="306" t="str">
        <f>IFERROR(+VLOOKUP(G654,'šifarnik Pg-Pa'!O$6:Q$22,2,FALSE),"")</f>
        <v/>
      </c>
      <c r="I654" s="146" t="str">
        <f>IFERROR(+VLOOKUP($G654,'šifarnik Pg-Pa'!$O$6:$Q$22,3,FALSE),"")</f>
        <v/>
      </c>
      <c r="J654" s="236"/>
      <c r="K654" s="305" t="str">
        <f>IFERROR(+VLOOKUP(J654,'šifarnik Pg-Pa'!O$28:P$140,2,FALSE),"")</f>
        <v/>
      </c>
      <c r="L654" s="245"/>
      <c r="M654" s="244"/>
      <c r="N654" s="239"/>
      <c r="O654" s="195"/>
      <c r="P654" s="239"/>
      <c r="Q654" s="239"/>
      <c r="R654" s="76"/>
      <c r="S654" s="76"/>
      <c r="T654" s="76"/>
      <c r="U654" s="76"/>
      <c r="V654" s="197"/>
      <c r="W654" s="197"/>
      <c r="X654" s="197"/>
      <c r="Y654" s="197"/>
      <c r="Z654" s="197"/>
      <c r="AA654" s="197"/>
      <c r="AB654" s="197">
        <f t="shared" si="11"/>
        <v>0</v>
      </c>
    </row>
    <row r="655" spans="1:28">
      <c r="A655">
        <f>+IF(P655&gt;0,+MAX(A$8:A654)+1,0)</f>
        <v>0</v>
      </c>
      <c r="B655" s="240"/>
      <c r="C655" s="237"/>
      <c r="D655" s="242"/>
      <c r="E655" s="237"/>
      <c r="F655" s="236"/>
      <c r="G655" s="236"/>
      <c r="H655" s="306" t="str">
        <f>IFERROR(+VLOOKUP(G655,'šifarnik Pg-Pa'!O$6:Q$22,2,FALSE),"")</f>
        <v/>
      </c>
      <c r="I655" s="146" t="str">
        <f>IFERROR(+VLOOKUP($G655,'šifarnik Pg-Pa'!$O$6:$Q$22,3,FALSE),"")</f>
        <v/>
      </c>
      <c r="J655" s="236"/>
      <c r="K655" s="305" t="str">
        <f>IFERROR(+VLOOKUP(J655,'šifarnik Pg-Pa'!O$28:P$140,2,FALSE),"")</f>
        <v/>
      </c>
      <c r="L655" s="245"/>
      <c r="M655" s="244"/>
      <c r="N655" s="239"/>
      <c r="O655" s="195"/>
      <c r="P655" s="239"/>
      <c r="Q655" s="239"/>
      <c r="R655" s="76"/>
      <c r="S655" s="76"/>
      <c r="T655" s="76"/>
      <c r="U655" s="76"/>
      <c r="V655" s="197"/>
      <c r="W655" s="197"/>
      <c r="X655" s="197"/>
      <c r="Y655" s="197"/>
      <c r="Z655" s="197"/>
      <c r="AA655" s="197"/>
      <c r="AB655" s="197">
        <f t="shared" si="11"/>
        <v>0</v>
      </c>
    </row>
    <row r="656" spans="1:28">
      <c r="A656">
        <f>+IF(P656&gt;0,+MAX(A$8:A655)+1,0)</f>
        <v>0</v>
      </c>
      <c r="B656" s="240"/>
      <c r="C656" s="237"/>
      <c r="D656" s="242"/>
      <c r="E656" s="237"/>
      <c r="F656" s="236"/>
      <c r="G656" s="236"/>
      <c r="H656" s="306" t="str">
        <f>IFERROR(+VLOOKUP(G656,'šifarnik Pg-Pa'!O$6:Q$22,2,FALSE),"")</f>
        <v/>
      </c>
      <c r="I656" s="146" t="str">
        <f>IFERROR(+VLOOKUP($G656,'šifarnik Pg-Pa'!$O$6:$Q$22,3,FALSE),"")</f>
        <v/>
      </c>
      <c r="J656" s="236"/>
      <c r="K656" s="305" t="str">
        <f>IFERROR(+VLOOKUP(J656,'šifarnik Pg-Pa'!O$28:P$140,2,FALSE),"")</f>
        <v/>
      </c>
      <c r="L656" s="245"/>
      <c r="M656" s="244"/>
      <c r="N656" s="239"/>
      <c r="O656" s="195"/>
      <c r="P656" s="239"/>
      <c r="Q656" s="239"/>
      <c r="R656" s="76"/>
      <c r="S656" s="76"/>
      <c r="T656" s="76"/>
      <c r="U656" s="76"/>
      <c r="V656" s="197"/>
      <c r="W656" s="197"/>
      <c r="X656" s="197"/>
      <c r="Y656" s="197"/>
      <c r="Z656" s="197"/>
      <c r="AA656" s="197"/>
      <c r="AB656" s="197">
        <f t="shared" si="11"/>
        <v>0</v>
      </c>
    </row>
    <row r="657" spans="1:28">
      <c r="A657">
        <f>+IF(P657&gt;0,+MAX(A$8:A656)+1,0)</f>
        <v>0</v>
      </c>
      <c r="B657" s="240"/>
      <c r="C657" s="237"/>
      <c r="D657" s="242"/>
      <c r="E657" s="237"/>
      <c r="F657" s="236"/>
      <c r="G657" s="236"/>
      <c r="H657" s="306" t="str">
        <f>IFERROR(+VLOOKUP(G657,'šifarnik Pg-Pa'!O$6:Q$22,2,FALSE),"")</f>
        <v/>
      </c>
      <c r="I657" s="146" t="str">
        <f>IFERROR(+VLOOKUP($G657,'šifarnik Pg-Pa'!$O$6:$Q$22,3,FALSE),"")</f>
        <v/>
      </c>
      <c r="J657" s="236"/>
      <c r="K657" s="305" t="str">
        <f>IFERROR(+VLOOKUP(J657,'šifarnik Pg-Pa'!O$28:P$140,2,FALSE),"")</f>
        <v/>
      </c>
      <c r="L657" s="245"/>
      <c r="M657" s="244"/>
      <c r="N657" s="239"/>
      <c r="O657" s="195"/>
      <c r="P657" s="239"/>
      <c r="Q657" s="239"/>
      <c r="R657" s="76"/>
      <c r="S657" s="76"/>
      <c r="T657" s="76"/>
      <c r="U657" s="76"/>
      <c r="V657" s="197"/>
      <c r="W657" s="197"/>
      <c r="X657" s="197"/>
      <c r="Y657" s="197"/>
      <c r="Z657" s="197"/>
      <c r="AA657" s="197"/>
      <c r="AB657" s="197">
        <f t="shared" si="11"/>
        <v>0</v>
      </c>
    </row>
    <row r="658" spans="1:28">
      <c r="A658">
        <f>+IF(P658&gt;0,+MAX(A$8:A657)+1,0)</f>
        <v>0</v>
      </c>
      <c r="B658" s="240"/>
      <c r="C658" s="237"/>
      <c r="D658" s="242"/>
      <c r="E658" s="237"/>
      <c r="F658" s="236"/>
      <c r="G658" s="236"/>
      <c r="H658" s="306" t="str">
        <f>IFERROR(+VLOOKUP(G658,'šifarnik Pg-Pa'!O$6:Q$22,2,FALSE),"")</f>
        <v/>
      </c>
      <c r="I658" s="146" t="str">
        <f>IFERROR(+VLOOKUP($G658,'šifarnik Pg-Pa'!$O$6:$Q$22,3,FALSE),"")</f>
        <v/>
      </c>
      <c r="J658" s="236"/>
      <c r="K658" s="305" t="str">
        <f>IFERROR(+VLOOKUP(J658,'šifarnik Pg-Pa'!O$28:P$140,2,FALSE),"")</f>
        <v/>
      </c>
      <c r="L658" s="245"/>
      <c r="M658" s="244"/>
      <c r="N658" s="239"/>
      <c r="O658" s="195"/>
      <c r="P658" s="239"/>
      <c r="Q658" s="239"/>
      <c r="R658" s="76"/>
      <c r="S658" s="76"/>
      <c r="T658" s="76"/>
      <c r="U658" s="76"/>
      <c r="V658" s="197"/>
      <c r="W658" s="197"/>
      <c r="X658" s="197"/>
      <c r="Y658" s="197"/>
      <c r="Z658" s="197"/>
      <c r="AA658" s="197"/>
      <c r="AB658" s="197">
        <f t="shared" si="11"/>
        <v>0</v>
      </c>
    </row>
    <row r="659" spans="1:28">
      <c r="A659">
        <f>+IF(P659&gt;0,+MAX(A$8:A658)+1,0)</f>
        <v>0</v>
      </c>
      <c r="B659" s="240"/>
      <c r="C659" s="237"/>
      <c r="D659" s="242"/>
      <c r="E659" s="237"/>
      <c r="F659" s="236"/>
      <c r="G659" s="236"/>
      <c r="H659" s="306" t="str">
        <f>IFERROR(+VLOOKUP(G659,'šifarnik Pg-Pa'!O$6:Q$22,2,FALSE),"")</f>
        <v/>
      </c>
      <c r="I659" s="146" t="str">
        <f>IFERROR(+VLOOKUP($G659,'šifarnik Pg-Pa'!$O$6:$Q$22,3,FALSE),"")</f>
        <v/>
      </c>
      <c r="J659" s="236"/>
      <c r="K659" s="305" t="str">
        <f>IFERROR(+VLOOKUP(J659,'šifarnik Pg-Pa'!O$28:P$140,2,FALSE),"")</f>
        <v/>
      </c>
      <c r="L659" s="245"/>
      <c r="M659" s="244"/>
      <c r="N659" s="239"/>
      <c r="O659" s="195"/>
      <c r="P659" s="239"/>
      <c r="Q659" s="239"/>
      <c r="R659" s="76"/>
      <c r="S659" s="76"/>
      <c r="T659" s="76"/>
      <c r="U659" s="76"/>
      <c r="V659" s="197"/>
      <c r="W659" s="197"/>
      <c r="X659" s="197"/>
      <c r="Y659" s="197"/>
      <c r="Z659" s="197"/>
      <c r="AA659" s="197"/>
      <c r="AB659" s="197">
        <f t="shared" si="11"/>
        <v>0</v>
      </c>
    </row>
    <row r="660" spans="1:28">
      <c r="A660">
        <f>+IF(P660&gt;0,+MAX(A$8:A659)+1,0)</f>
        <v>0</v>
      </c>
      <c r="B660" s="240"/>
      <c r="C660" s="237"/>
      <c r="D660" s="242"/>
      <c r="E660" s="237"/>
      <c r="F660" s="236"/>
      <c r="G660" s="236"/>
      <c r="H660" s="306" t="str">
        <f>IFERROR(+VLOOKUP(G660,'šifarnik Pg-Pa'!O$6:Q$22,2,FALSE),"")</f>
        <v/>
      </c>
      <c r="I660" s="146" t="str">
        <f>IFERROR(+VLOOKUP($G660,'šifarnik Pg-Pa'!$O$6:$Q$22,3,FALSE),"")</f>
        <v/>
      </c>
      <c r="J660" s="236"/>
      <c r="K660" s="305" t="str">
        <f>IFERROR(+VLOOKUP(J660,'šifarnik Pg-Pa'!O$28:P$140,2,FALSE),"")</f>
        <v/>
      </c>
      <c r="L660" s="245"/>
      <c r="M660" s="244"/>
      <c r="N660" s="239"/>
      <c r="O660" s="195"/>
      <c r="P660" s="239"/>
      <c r="Q660" s="239"/>
      <c r="R660" s="76"/>
      <c r="S660" s="76"/>
      <c r="T660" s="76"/>
      <c r="U660" s="76"/>
      <c r="V660" s="197"/>
      <c r="W660" s="197"/>
      <c r="X660" s="197"/>
      <c r="Y660" s="197"/>
      <c r="Z660" s="197"/>
      <c r="AA660" s="197"/>
      <c r="AB660" s="197">
        <f t="shared" si="11"/>
        <v>0</v>
      </c>
    </row>
    <row r="661" spans="1:28">
      <c r="A661">
        <f>+IF(P661&gt;0,+MAX(A$8:A660)+1,0)</f>
        <v>0</v>
      </c>
      <c r="B661" s="240"/>
      <c r="C661" s="237"/>
      <c r="D661" s="242"/>
      <c r="E661" s="237"/>
      <c r="F661" s="236"/>
      <c r="G661" s="236"/>
      <c r="H661" s="306" t="str">
        <f>IFERROR(+VLOOKUP(G661,'šifarnik Pg-Pa'!O$6:Q$22,2,FALSE),"")</f>
        <v/>
      </c>
      <c r="I661" s="146" t="str">
        <f>IFERROR(+VLOOKUP($G661,'šifarnik Pg-Pa'!$O$6:$Q$22,3,FALSE),"")</f>
        <v/>
      </c>
      <c r="J661" s="236"/>
      <c r="K661" s="305" t="str">
        <f>IFERROR(+VLOOKUP(J661,'šifarnik Pg-Pa'!O$28:P$140,2,FALSE),"")</f>
        <v/>
      </c>
      <c r="L661" s="245"/>
      <c r="M661" s="244"/>
      <c r="N661" s="239"/>
      <c r="O661" s="195"/>
      <c r="P661" s="239"/>
      <c r="Q661" s="239"/>
      <c r="R661" s="76"/>
      <c r="S661" s="76"/>
      <c r="T661" s="76"/>
      <c r="U661" s="76"/>
      <c r="V661" s="197"/>
      <c r="W661" s="197"/>
      <c r="X661" s="197"/>
      <c r="Y661" s="197"/>
      <c r="Z661" s="197"/>
      <c r="AA661" s="197"/>
      <c r="AB661" s="197">
        <f t="shared" si="11"/>
        <v>0</v>
      </c>
    </row>
    <row r="662" spans="1:28">
      <c r="A662">
        <f>+IF(P662&gt;0,+MAX(A$8:A661)+1,0)</f>
        <v>0</v>
      </c>
      <c r="B662" s="240"/>
      <c r="C662" s="237"/>
      <c r="D662" s="242"/>
      <c r="E662" s="237"/>
      <c r="F662" s="236"/>
      <c r="G662" s="236"/>
      <c r="H662" s="306" t="str">
        <f>IFERROR(+VLOOKUP(G662,'šifarnik Pg-Pa'!O$6:Q$22,2,FALSE),"")</f>
        <v/>
      </c>
      <c r="I662" s="146" t="str">
        <f>IFERROR(+VLOOKUP($G662,'šifarnik Pg-Pa'!$O$6:$Q$22,3,FALSE),"")</f>
        <v/>
      </c>
      <c r="J662" s="236"/>
      <c r="K662" s="305" t="str">
        <f>IFERROR(+VLOOKUP(J662,'šifarnik Pg-Pa'!O$28:P$140,2,FALSE),"")</f>
        <v/>
      </c>
      <c r="L662" s="245"/>
      <c r="M662" s="244"/>
      <c r="N662" s="239"/>
      <c r="O662" s="195"/>
      <c r="P662" s="239"/>
      <c r="Q662" s="239"/>
      <c r="R662" s="76"/>
      <c r="S662" s="76"/>
      <c r="T662" s="76"/>
      <c r="U662" s="76"/>
      <c r="V662" s="197"/>
      <c r="W662" s="197"/>
      <c r="X662" s="197"/>
      <c r="Y662" s="197"/>
      <c r="Z662" s="197"/>
      <c r="AA662" s="197"/>
      <c r="AB662" s="197">
        <f t="shared" si="11"/>
        <v>0</v>
      </c>
    </row>
    <row r="663" spans="1:28">
      <c r="A663">
        <f>+IF(P663&gt;0,+MAX(A$8:A662)+1,0)</f>
        <v>0</v>
      </c>
      <c r="B663" s="240"/>
      <c r="C663" s="237"/>
      <c r="D663" s="242"/>
      <c r="E663" s="237"/>
      <c r="F663" s="236"/>
      <c r="G663" s="236"/>
      <c r="H663" s="306" t="str">
        <f>IFERROR(+VLOOKUP(G663,'šifarnik Pg-Pa'!O$6:Q$22,2,FALSE),"")</f>
        <v/>
      </c>
      <c r="I663" s="146" t="str">
        <f>IFERROR(+VLOOKUP($G663,'šifarnik Pg-Pa'!$O$6:$Q$22,3,FALSE),"")</f>
        <v/>
      </c>
      <c r="J663" s="236"/>
      <c r="K663" s="305" t="str">
        <f>IFERROR(+VLOOKUP(J663,'šifarnik Pg-Pa'!O$28:P$140,2,FALSE),"")</f>
        <v/>
      </c>
      <c r="L663" s="245"/>
      <c r="M663" s="244"/>
      <c r="N663" s="239"/>
      <c r="O663" s="195"/>
      <c r="P663" s="239"/>
      <c r="Q663" s="239"/>
      <c r="R663" s="76"/>
      <c r="S663" s="76"/>
      <c r="T663" s="76"/>
      <c r="U663" s="76"/>
      <c r="V663" s="197"/>
      <c r="W663" s="197"/>
      <c r="X663" s="197"/>
      <c r="Y663" s="197"/>
      <c r="Z663" s="197"/>
      <c r="AA663" s="197"/>
      <c r="AB663" s="197">
        <f t="shared" si="11"/>
        <v>0</v>
      </c>
    </row>
    <row r="664" spans="1:28">
      <c r="A664">
        <f>+IF(P664&gt;0,+MAX(A$8:A663)+1,0)</f>
        <v>0</v>
      </c>
      <c r="B664" s="240"/>
      <c r="C664" s="237"/>
      <c r="D664" s="242"/>
      <c r="E664" s="237"/>
      <c r="F664" s="236"/>
      <c r="G664" s="236"/>
      <c r="H664" s="306" t="str">
        <f>IFERROR(+VLOOKUP(G664,'šifarnik Pg-Pa'!O$6:Q$22,2,FALSE),"")</f>
        <v/>
      </c>
      <c r="I664" s="146" t="str">
        <f>IFERROR(+VLOOKUP($G664,'šifarnik Pg-Pa'!$O$6:$Q$22,3,FALSE),"")</f>
        <v/>
      </c>
      <c r="J664" s="236"/>
      <c r="K664" s="305" t="str">
        <f>IFERROR(+VLOOKUP(J664,'šifarnik Pg-Pa'!O$28:P$140,2,FALSE),"")</f>
        <v/>
      </c>
      <c r="L664" s="245"/>
      <c r="M664" s="244"/>
      <c r="N664" s="239"/>
      <c r="O664" s="195"/>
      <c r="P664" s="239"/>
      <c r="Q664" s="239"/>
      <c r="R664" s="76"/>
      <c r="S664" s="76"/>
      <c r="T664" s="76"/>
      <c r="U664" s="76"/>
      <c r="V664" s="197"/>
      <c r="W664" s="197"/>
      <c r="X664" s="197"/>
      <c r="Y664" s="197"/>
      <c r="Z664" s="197"/>
      <c r="AA664" s="197"/>
      <c r="AB664" s="197">
        <f t="shared" si="11"/>
        <v>0</v>
      </c>
    </row>
    <row r="665" spans="1:28">
      <c r="A665">
        <f>+IF(P665&gt;0,+MAX(A$8:A664)+1,0)</f>
        <v>0</v>
      </c>
      <c r="B665" s="240"/>
      <c r="C665" s="237"/>
      <c r="D665" s="242"/>
      <c r="E665" s="237"/>
      <c r="F665" s="236"/>
      <c r="G665" s="236"/>
      <c r="H665" s="306" t="str">
        <f>IFERROR(+VLOOKUP(G665,'šifarnik Pg-Pa'!O$6:Q$22,2,FALSE),"")</f>
        <v/>
      </c>
      <c r="I665" s="146" t="str">
        <f>IFERROR(+VLOOKUP($G665,'šifarnik Pg-Pa'!$O$6:$Q$22,3,FALSE),"")</f>
        <v/>
      </c>
      <c r="J665" s="236"/>
      <c r="K665" s="305" t="str">
        <f>IFERROR(+VLOOKUP(J665,'šifarnik Pg-Pa'!O$28:P$140,2,FALSE),"")</f>
        <v/>
      </c>
      <c r="L665" s="245"/>
      <c r="M665" s="244"/>
      <c r="N665" s="239"/>
      <c r="O665" s="195"/>
      <c r="P665" s="239"/>
      <c r="Q665" s="239"/>
      <c r="R665" s="76"/>
      <c r="S665" s="76"/>
      <c r="T665" s="76"/>
      <c r="U665" s="76"/>
      <c r="V665" s="197"/>
      <c r="W665" s="197"/>
      <c r="X665" s="197"/>
      <c r="Y665" s="197"/>
      <c r="Z665" s="197"/>
      <c r="AA665" s="197"/>
      <c r="AB665" s="197">
        <f t="shared" si="11"/>
        <v>0</v>
      </c>
    </row>
    <row r="666" spans="1:28">
      <c r="A666">
        <f>+IF(P666&gt;0,+MAX(A$8:A665)+1,0)</f>
        <v>0</v>
      </c>
      <c r="B666" s="240"/>
      <c r="C666" s="237"/>
      <c r="D666" s="242"/>
      <c r="E666" s="237"/>
      <c r="F666" s="236"/>
      <c r="G666" s="236"/>
      <c r="H666" s="306" t="str">
        <f>IFERROR(+VLOOKUP(G666,'šifarnik Pg-Pa'!O$6:Q$22,2,FALSE),"")</f>
        <v/>
      </c>
      <c r="I666" s="146" t="str">
        <f>IFERROR(+VLOOKUP($G666,'šifarnik Pg-Pa'!$O$6:$Q$22,3,FALSE),"")</f>
        <v/>
      </c>
      <c r="J666" s="236"/>
      <c r="K666" s="305" t="str">
        <f>IFERROR(+VLOOKUP(J666,'šifarnik Pg-Pa'!O$28:P$140,2,FALSE),"")</f>
        <v/>
      </c>
      <c r="L666" s="245"/>
      <c r="M666" s="244"/>
      <c r="N666" s="239"/>
      <c r="O666" s="195"/>
      <c r="P666" s="239"/>
      <c r="Q666" s="239"/>
      <c r="R666" s="76"/>
      <c r="S666" s="76"/>
      <c r="T666" s="76"/>
      <c r="U666" s="76"/>
      <c r="V666" s="197"/>
      <c r="W666" s="197"/>
      <c r="X666" s="197"/>
      <c r="Y666" s="197"/>
      <c r="Z666" s="197"/>
      <c r="AA666" s="197"/>
      <c r="AB666" s="197">
        <f t="shared" si="11"/>
        <v>0</v>
      </c>
    </row>
    <row r="667" spans="1:28">
      <c r="A667">
        <f>+IF(P667&gt;0,+MAX(A$8:A666)+1,0)</f>
        <v>0</v>
      </c>
      <c r="B667" s="240"/>
      <c r="C667" s="237"/>
      <c r="D667" s="242"/>
      <c r="E667" s="237"/>
      <c r="F667" s="236"/>
      <c r="G667" s="236"/>
      <c r="H667" s="306" t="str">
        <f>IFERROR(+VLOOKUP(G667,'šifarnik Pg-Pa'!O$6:Q$22,2,FALSE),"")</f>
        <v/>
      </c>
      <c r="I667" s="146" t="str">
        <f>IFERROR(+VLOOKUP($G667,'šifarnik Pg-Pa'!$O$6:$Q$22,3,FALSE),"")</f>
        <v/>
      </c>
      <c r="J667" s="236"/>
      <c r="K667" s="305" t="str">
        <f>IFERROR(+VLOOKUP(J667,'šifarnik Pg-Pa'!O$28:P$140,2,FALSE),"")</f>
        <v/>
      </c>
      <c r="L667" s="245"/>
      <c r="M667" s="244"/>
      <c r="N667" s="239"/>
      <c r="O667" s="195"/>
      <c r="P667" s="239"/>
      <c r="Q667" s="239"/>
      <c r="R667" s="76"/>
      <c r="S667" s="76"/>
      <c r="T667" s="76"/>
      <c r="U667" s="76"/>
      <c r="V667" s="197"/>
      <c r="W667" s="197"/>
      <c r="X667" s="197"/>
      <c r="Y667" s="197"/>
      <c r="Z667" s="197"/>
      <c r="AA667" s="197"/>
      <c r="AB667" s="197">
        <f t="shared" si="11"/>
        <v>0</v>
      </c>
    </row>
    <row r="668" spans="1:28">
      <c r="A668">
        <f>+IF(P668&gt;0,+MAX(A$8:A667)+1,0)</f>
        <v>0</v>
      </c>
      <c r="B668" s="240"/>
      <c r="C668" s="237"/>
      <c r="D668" s="242"/>
      <c r="E668" s="237"/>
      <c r="F668" s="236"/>
      <c r="G668" s="236"/>
      <c r="H668" s="306" t="str">
        <f>IFERROR(+VLOOKUP(G668,'šifarnik Pg-Pa'!O$6:Q$22,2,FALSE),"")</f>
        <v/>
      </c>
      <c r="I668" s="146" t="str">
        <f>IFERROR(+VLOOKUP($G668,'šifarnik Pg-Pa'!$O$6:$Q$22,3,FALSE),"")</f>
        <v/>
      </c>
      <c r="J668" s="236"/>
      <c r="K668" s="305" t="str">
        <f>IFERROR(+VLOOKUP(J668,'šifarnik Pg-Pa'!O$28:P$140,2,FALSE),"")</f>
        <v/>
      </c>
      <c r="L668" s="245"/>
      <c r="M668" s="244"/>
      <c r="N668" s="239"/>
      <c r="O668" s="195"/>
      <c r="P668" s="239"/>
      <c r="Q668" s="239"/>
      <c r="R668" s="76"/>
      <c r="S668" s="76"/>
      <c r="T668" s="76"/>
      <c r="U668" s="76"/>
      <c r="V668" s="197"/>
      <c r="W668" s="197"/>
      <c r="X668" s="197"/>
      <c r="Y668" s="197"/>
      <c r="Z668" s="197"/>
      <c r="AA668" s="197"/>
      <c r="AB668" s="197">
        <f t="shared" si="11"/>
        <v>0</v>
      </c>
    </row>
    <row r="669" spans="1:28">
      <c r="A669">
        <f>+IF(P669&gt;0,+MAX(A$8:A668)+1,0)</f>
        <v>0</v>
      </c>
      <c r="B669" s="240"/>
      <c r="C669" s="237"/>
      <c r="D669" s="242"/>
      <c r="E669" s="237"/>
      <c r="F669" s="236"/>
      <c r="G669" s="236"/>
      <c r="H669" s="306" t="str">
        <f>IFERROR(+VLOOKUP(G669,'šifarnik Pg-Pa'!O$6:Q$22,2,FALSE),"")</f>
        <v/>
      </c>
      <c r="I669" s="146" t="str">
        <f>IFERROR(+VLOOKUP($G669,'šifarnik Pg-Pa'!$O$6:$Q$22,3,FALSE),"")</f>
        <v/>
      </c>
      <c r="J669" s="236"/>
      <c r="K669" s="305" t="str">
        <f>IFERROR(+VLOOKUP(J669,'šifarnik Pg-Pa'!O$28:P$140,2,FALSE),"")</f>
        <v/>
      </c>
      <c r="L669" s="245"/>
      <c r="M669" s="244"/>
      <c r="N669" s="239"/>
      <c r="O669" s="195"/>
      <c r="P669" s="239"/>
      <c r="Q669" s="239"/>
      <c r="R669" s="76"/>
      <c r="S669" s="76"/>
      <c r="T669" s="76"/>
      <c r="U669" s="76"/>
      <c r="V669" s="197"/>
      <c r="W669" s="197"/>
      <c r="X669" s="197"/>
      <c r="Y669" s="197"/>
      <c r="Z669" s="197"/>
      <c r="AA669" s="197"/>
      <c r="AB669" s="197">
        <f t="shared" si="11"/>
        <v>0</v>
      </c>
    </row>
    <row r="670" spans="1:28">
      <c r="A670">
        <f>+IF(P670&gt;0,+MAX(A$8:A669)+1,0)</f>
        <v>0</v>
      </c>
      <c r="B670" s="240"/>
      <c r="C670" s="237"/>
      <c r="D670" s="242"/>
      <c r="E670" s="237"/>
      <c r="F670" s="236"/>
      <c r="G670" s="236"/>
      <c r="H670" s="306" t="str">
        <f>IFERROR(+VLOOKUP(G670,'šifarnik Pg-Pa'!O$6:Q$22,2,FALSE),"")</f>
        <v/>
      </c>
      <c r="I670" s="146" t="str">
        <f>IFERROR(+VLOOKUP($G670,'šifarnik Pg-Pa'!$O$6:$Q$22,3,FALSE),"")</f>
        <v/>
      </c>
      <c r="J670" s="236"/>
      <c r="K670" s="305" t="str">
        <f>IFERROR(+VLOOKUP(J670,'šifarnik Pg-Pa'!O$28:P$140,2,FALSE),"")</f>
        <v/>
      </c>
      <c r="L670" s="245"/>
      <c r="M670" s="244"/>
      <c r="N670" s="239"/>
      <c r="O670" s="195"/>
      <c r="P670" s="239"/>
      <c r="Q670" s="239"/>
      <c r="R670" s="76"/>
      <c r="S670" s="76"/>
      <c r="T670" s="76"/>
      <c r="U670" s="76"/>
      <c r="V670" s="197"/>
      <c r="W670" s="197"/>
      <c r="X670" s="197"/>
      <c r="Y670" s="197"/>
      <c r="Z670" s="197"/>
      <c r="AA670" s="197"/>
      <c r="AB670" s="197">
        <f t="shared" si="11"/>
        <v>0</v>
      </c>
    </row>
    <row r="671" spans="1:28">
      <c r="A671">
        <f>+IF(P671&gt;0,+MAX(A$8:A670)+1,0)</f>
        <v>0</v>
      </c>
      <c r="B671" s="240"/>
      <c r="C671" s="237"/>
      <c r="D671" s="242"/>
      <c r="E671" s="237"/>
      <c r="F671" s="236"/>
      <c r="G671" s="236"/>
      <c r="H671" s="306" t="str">
        <f>IFERROR(+VLOOKUP(G671,'šifarnik Pg-Pa'!O$6:Q$22,2,FALSE),"")</f>
        <v/>
      </c>
      <c r="I671" s="146" t="str">
        <f>IFERROR(+VLOOKUP($G671,'šifarnik Pg-Pa'!$O$6:$Q$22,3,FALSE),"")</f>
        <v/>
      </c>
      <c r="J671" s="236"/>
      <c r="K671" s="305" t="str">
        <f>IFERROR(+VLOOKUP(J671,'šifarnik Pg-Pa'!O$28:P$140,2,FALSE),"")</f>
        <v/>
      </c>
      <c r="L671" s="245"/>
      <c r="M671" s="244"/>
      <c r="N671" s="239"/>
      <c r="O671" s="195"/>
      <c r="P671" s="239"/>
      <c r="Q671" s="239"/>
      <c r="R671" s="76"/>
      <c r="S671" s="76"/>
      <c r="T671" s="76"/>
      <c r="U671" s="76"/>
      <c r="V671" s="197"/>
      <c r="W671" s="197"/>
      <c r="X671" s="197"/>
      <c r="Y671" s="197"/>
      <c r="Z671" s="197"/>
      <c r="AA671" s="197"/>
      <c r="AB671" s="197">
        <f t="shared" si="11"/>
        <v>0</v>
      </c>
    </row>
    <row r="672" spans="1:28">
      <c r="A672">
        <f>+IF(P672&gt;0,+MAX(A$8:A671)+1,0)</f>
        <v>0</v>
      </c>
      <c r="B672" s="240"/>
      <c r="C672" s="237"/>
      <c r="D672" s="242"/>
      <c r="E672" s="237"/>
      <c r="F672" s="236"/>
      <c r="G672" s="236"/>
      <c r="H672" s="306" t="str">
        <f>IFERROR(+VLOOKUP(G672,'šifarnik Pg-Pa'!O$6:Q$22,2,FALSE),"")</f>
        <v/>
      </c>
      <c r="I672" s="146" t="str">
        <f>IFERROR(+VLOOKUP($G672,'šifarnik Pg-Pa'!$O$6:$Q$22,3,FALSE),"")</f>
        <v/>
      </c>
      <c r="J672" s="236"/>
      <c r="K672" s="305" t="str">
        <f>IFERROR(+VLOOKUP(J672,'šifarnik Pg-Pa'!O$28:P$140,2,FALSE),"")</f>
        <v/>
      </c>
      <c r="L672" s="245"/>
      <c r="M672" s="244"/>
      <c r="N672" s="239"/>
      <c r="O672" s="195"/>
      <c r="P672" s="239"/>
      <c r="Q672" s="239"/>
      <c r="R672" s="76"/>
      <c r="S672" s="76"/>
      <c r="T672" s="76"/>
      <c r="U672" s="76"/>
      <c r="V672" s="197"/>
      <c r="W672" s="197"/>
      <c r="X672" s="197"/>
      <c r="Y672" s="197"/>
      <c r="Z672" s="197"/>
      <c r="AA672" s="197"/>
      <c r="AB672" s="197">
        <f t="shared" si="11"/>
        <v>0</v>
      </c>
    </row>
    <row r="673" spans="1:28">
      <c r="A673">
        <f>+IF(P673&gt;0,+MAX(A$8:A672)+1,0)</f>
        <v>0</v>
      </c>
      <c r="B673" s="240"/>
      <c r="C673" s="237"/>
      <c r="D673" s="242"/>
      <c r="E673" s="237"/>
      <c r="F673" s="236"/>
      <c r="G673" s="236"/>
      <c r="H673" s="306" t="str">
        <f>IFERROR(+VLOOKUP(G673,'šifarnik Pg-Pa'!O$6:Q$22,2,FALSE),"")</f>
        <v/>
      </c>
      <c r="I673" s="146" t="str">
        <f>IFERROR(+VLOOKUP($G673,'šifarnik Pg-Pa'!$O$6:$Q$22,3,FALSE),"")</f>
        <v/>
      </c>
      <c r="J673" s="236"/>
      <c r="K673" s="305" t="str">
        <f>IFERROR(+VLOOKUP(J673,'šifarnik Pg-Pa'!O$28:P$140,2,FALSE),"")</f>
        <v/>
      </c>
      <c r="L673" s="245"/>
      <c r="M673" s="244"/>
      <c r="N673" s="239"/>
      <c r="O673" s="195"/>
      <c r="P673" s="239"/>
      <c r="Q673" s="239"/>
      <c r="R673" s="76"/>
      <c r="S673" s="76"/>
      <c r="T673" s="76"/>
      <c r="U673" s="76"/>
      <c r="V673" s="197"/>
      <c r="W673" s="197"/>
      <c r="X673" s="197"/>
      <c r="Y673" s="197"/>
      <c r="Z673" s="197"/>
      <c r="AA673" s="197"/>
      <c r="AB673" s="197">
        <f t="shared" si="11"/>
        <v>0</v>
      </c>
    </row>
    <row r="674" spans="1:28">
      <c r="A674">
        <f>+IF(P674&gt;0,+MAX(A$8:A673)+1,0)</f>
        <v>0</v>
      </c>
      <c r="B674" s="240"/>
      <c r="C674" s="237"/>
      <c r="D674" s="242"/>
      <c r="E674" s="237"/>
      <c r="F674" s="236"/>
      <c r="G674" s="236"/>
      <c r="H674" s="306" t="str">
        <f>IFERROR(+VLOOKUP(G674,'šifarnik Pg-Pa'!O$6:Q$22,2,FALSE),"")</f>
        <v/>
      </c>
      <c r="I674" s="146" t="str">
        <f>IFERROR(+VLOOKUP($G674,'šifarnik Pg-Pa'!$O$6:$Q$22,3,FALSE),"")</f>
        <v/>
      </c>
      <c r="J674" s="236"/>
      <c r="K674" s="305" t="str">
        <f>IFERROR(+VLOOKUP(J674,'šifarnik Pg-Pa'!O$28:P$140,2,FALSE),"")</f>
        <v/>
      </c>
      <c r="L674" s="245"/>
      <c r="M674" s="244"/>
      <c r="N674" s="239"/>
      <c r="O674" s="195"/>
      <c r="P674" s="239"/>
      <c r="Q674" s="239"/>
      <c r="R674" s="76"/>
      <c r="S674" s="76"/>
      <c r="T674" s="76"/>
      <c r="U674" s="76"/>
      <c r="V674" s="197"/>
      <c r="W674" s="197"/>
      <c r="X674" s="197"/>
      <c r="Y674" s="197"/>
      <c r="Z674" s="197"/>
      <c r="AA674" s="197"/>
      <c r="AB674" s="197">
        <f t="shared" si="11"/>
        <v>0</v>
      </c>
    </row>
    <row r="675" spans="1:28">
      <c r="A675">
        <f>+IF(P675&gt;0,+MAX(A$8:A674)+1,0)</f>
        <v>0</v>
      </c>
      <c r="B675" s="240"/>
      <c r="C675" s="237"/>
      <c r="D675" s="242"/>
      <c r="E675" s="237"/>
      <c r="F675" s="236"/>
      <c r="G675" s="236"/>
      <c r="H675" s="306" t="str">
        <f>IFERROR(+VLOOKUP(G675,'šifarnik Pg-Pa'!O$6:Q$22,2,FALSE),"")</f>
        <v/>
      </c>
      <c r="I675" s="146" t="str">
        <f>IFERROR(+VLOOKUP($G675,'šifarnik Pg-Pa'!$O$6:$Q$22,3,FALSE),"")</f>
        <v/>
      </c>
      <c r="J675" s="236"/>
      <c r="K675" s="305" t="str">
        <f>IFERROR(+VLOOKUP(J675,'šifarnik Pg-Pa'!O$28:P$140,2,FALSE),"")</f>
        <v/>
      </c>
      <c r="L675" s="245"/>
      <c r="M675" s="244"/>
      <c r="N675" s="239"/>
      <c r="O675" s="195"/>
      <c r="P675" s="239"/>
      <c r="Q675" s="239"/>
      <c r="R675" s="76"/>
      <c r="S675" s="76"/>
      <c r="T675" s="76"/>
      <c r="U675" s="76"/>
      <c r="V675" s="197"/>
      <c r="W675" s="197"/>
      <c r="X675" s="197"/>
      <c r="Y675" s="197"/>
      <c r="Z675" s="197"/>
      <c r="AA675" s="197"/>
      <c r="AB675" s="197">
        <f t="shared" si="11"/>
        <v>0</v>
      </c>
    </row>
    <row r="676" spans="1:28">
      <c r="A676">
        <f>+IF(P676&gt;0,+MAX(A$8:A675)+1,0)</f>
        <v>0</v>
      </c>
      <c r="B676" s="240"/>
      <c r="C676" s="237"/>
      <c r="D676" s="242"/>
      <c r="E676" s="237"/>
      <c r="F676" s="236"/>
      <c r="G676" s="236"/>
      <c r="H676" s="306" t="str">
        <f>IFERROR(+VLOOKUP(G676,'šifarnik Pg-Pa'!O$6:Q$22,2,FALSE),"")</f>
        <v/>
      </c>
      <c r="I676" s="146" t="str">
        <f>IFERROR(+VLOOKUP($G676,'šifarnik Pg-Pa'!$O$6:$Q$22,3,FALSE),"")</f>
        <v/>
      </c>
      <c r="J676" s="236"/>
      <c r="K676" s="305" t="str">
        <f>IFERROR(+VLOOKUP(J676,'šifarnik Pg-Pa'!O$28:P$140,2,FALSE),"")</f>
        <v/>
      </c>
      <c r="L676" s="245"/>
      <c r="M676" s="244"/>
      <c r="N676" s="239"/>
      <c r="O676" s="195"/>
      <c r="P676" s="239"/>
      <c r="Q676" s="239"/>
      <c r="R676" s="76"/>
      <c r="S676" s="76"/>
      <c r="T676" s="76"/>
      <c r="U676" s="76"/>
      <c r="V676" s="197"/>
      <c r="W676" s="197"/>
      <c r="X676" s="197"/>
      <c r="Y676" s="197"/>
      <c r="Z676" s="197"/>
      <c r="AA676" s="197"/>
      <c r="AB676" s="197">
        <f t="shared" si="11"/>
        <v>0</v>
      </c>
    </row>
    <row r="677" spans="1:28">
      <c r="A677">
        <f>+IF(P677&gt;0,+MAX(A$8:A676)+1,0)</f>
        <v>0</v>
      </c>
      <c r="B677" s="240"/>
      <c r="C677" s="237"/>
      <c r="D677" s="242"/>
      <c r="E677" s="237"/>
      <c r="F677" s="236"/>
      <c r="G677" s="236"/>
      <c r="H677" s="306" t="str">
        <f>IFERROR(+VLOOKUP(G677,'šifarnik Pg-Pa'!O$6:Q$22,2,FALSE),"")</f>
        <v/>
      </c>
      <c r="I677" s="146" t="str">
        <f>IFERROR(+VLOOKUP($G677,'šifarnik Pg-Pa'!$O$6:$Q$22,3,FALSE),"")</f>
        <v/>
      </c>
      <c r="J677" s="236"/>
      <c r="K677" s="305" t="str">
        <f>IFERROR(+VLOOKUP(J677,'šifarnik Pg-Pa'!O$28:P$140,2,FALSE),"")</f>
        <v/>
      </c>
      <c r="L677" s="245"/>
      <c r="M677" s="244"/>
      <c r="N677" s="239"/>
      <c r="O677" s="195"/>
      <c r="P677" s="239"/>
      <c r="Q677" s="239"/>
      <c r="R677" s="76"/>
      <c r="S677" s="76"/>
      <c r="T677" s="76"/>
      <c r="U677" s="76"/>
      <c r="V677" s="197"/>
      <c r="W677" s="197"/>
      <c r="X677" s="197"/>
      <c r="Y677" s="197"/>
      <c r="Z677" s="197"/>
      <c r="AA677" s="197"/>
      <c r="AB677" s="197">
        <f t="shared" si="11"/>
        <v>0</v>
      </c>
    </row>
    <row r="678" spans="1:28">
      <c r="A678">
        <f>+IF(P678&gt;0,+MAX(A$8:A677)+1,0)</f>
        <v>0</v>
      </c>
      <c r="B678" s="240"/>
      <c r="C678" s="237"/>
      <c r="D678" s="242"/>
      <c r="E678" s="237"/>
      <c r="F678" s="236"/>
      <c r="G678" s="236"/>
      <c r="H678" s="306" t="str">
        <f>IFERROR(+VLOOKUP(G678,'šifarnik Pg-Pa'!O$6:Q$22,2,FALSE),"")</f>
        <v/>
      </c>
      <c r="I678" s="146" t="str">
        <f>IFERROR(+VLOOKUP($G678,'šifarnik Pg-Pa'!$O$6:$Q$22,3,FALSE),"")</f>
        <v/>
      </c>
      <c r="J678" s="236"/>
      <c r="K678" s="305" t="str">
        <f>IFERROR(+VLOOKUP(J678,'šifarnik Pg-Pa'!O$28:P$140,2,FALSE),"")</f>
        <v/>
      </c>
      <c r="L678" s="245"/>
      <c r="M678" s="244"/>
      <c r="N678" s="239"/>
      <c r="O678" s="195"/>
      <c r="P678" s="239"/>
      <c r="Q678" s="239"/>
      <c r="R678" s="76"/>
      <c r="S678" s="76"/>
      <c r="T678" s="76"/>
      <c r="U678" s="76"/>
      <c r="V678" s="197"/>
      <c r="W678" s="197"/>
      <c r="X678" s="197"/>
      <c r="Y678" s="197"/>
      <c r="Z678" s="197"/>
      <c r="AA678" s="197"/>
      <c r="AB678" s="197">
        <f t="shared" si="11"/>
        <v>0</v>
      </c>
    </row>
    <row r="679" spans="1:28">
      <c r="A679">
        <f>+IF(P679&gt;0,+MAX(A$8:A678)+1,0)</f>
        <v>0</v>
      </c>
      <c r="B679" s="240"/>
      <c r="C679" s="237"/>
      <c r="D679" s="242"/>
      <c r="E679" s="237"/>
      <c r="F679" s="236"/>
      <c r="G679" s="236"/>
      <c r="H679" s="306" t="str">
        <f>IFERROR(+VLOOKUP(G679,'šifarnik Pg-Pa'!O$6:Q$22,2,FALSE),"")</f>
        <v/>
      </c>
      <c r="I679" s="146" t="str">
        <f>IFERROR(+VLOOKUP($G679,'šifarnik Pg-Pa'!$O$6:$Q$22,3,FALSE),"")</f>
        <v/>
      </c>
      <c r="J679" s="236"/>
      <c r="K679" s="305" t="str">
        <f>IFERROR(+VLOOKUP(J679,'šifarnik Pg-Pa'!O$28:P$140,2,FALSE),"")</f>
        <v/>
      </c>
      <c r="L679" s="245"/>
      <c r="M679" s="244"/>
      <c r="N679" s="239"/>
      <c r="O679" s="195"/>
      <c r="P679" s="239"/>
      <c r="Q679" s="239"/>
      <c r="R679" s="76"/>
      <c r="S679" s="76"/>
      <c r="T679" s="76"/>
      <c r="U679" s="76"/>
      <c r="V679" s="197"/>
      <c r="W679" s="197"/>
      <c r="X679" s="197"/>
      <c r="Y679" s="197"/>
      <c r="Z679" s="197"/>
      <c r="AA679" s="197"/>
      <c r="AB679" s="197">
        <f t="shared" si="11"/>
        <v>0</v>
      </c>
    </row>
    <row r="680" spans="1:28">
      <c r="A680">
        <f>+IF(P680&gt;0,+MAX(A$8:A679)+1,0)</f>
        <v>0</v>
      </c>
      <c r="B680" s="240"/>
      <c r="C680" s="237"/>
      <c r="D680" s="242"/>
      <c r="E680" s="237"/>
      <c r="F680" s="236"/>
      <c r="G680" s="236"/>
      <c r="H680" s="306" t="str">
        <f>IFERROR(+VLOOKUP(G680,'šifarnik Pg-Pa'!O$6:Q$22,2,FALSE),"")</f>
        <v/>
      </c>
      <c r="I680" s="146" t="str">
        <f>IFERROR(+VLOOKUP($G680,'šifarnik Pg-Pa'!$O$6:$Q$22,3,FALSE),"")</f>
        <v/>
      </c>
      <c r="J680" s="236"/>
      <c r="K680" s="305" t="str">
        <f>IFERROR(+VLOOKUP(J680,'šifarnik Pg-Pa'!O$28:P$140,2,FALSE),"")</f>
        <v/>
      </c>
      <c r="L680" s="245"/>
      <c r="M680" s="244"/>
      <c r="N680" s="239"/>
      <c r="O680" s="195"/>
      <c r="P680" s="239"/>
      <c r="Q680" s="239"/>
      <c r="R680" s="76"/>
      <c r="S680" s="76"/>
      <c r="T680" s="76"/>
      <c r="U680" s="76"/>
      <c r="V680" s="197"/>
      <c r="W680" s="197"/>
      <c r="X680" s="197"/>
      <c r="Y680" s="197"/>
      <c r="Z680" s="197"/>
      <c r="AA680" s="197"/>
      <c r="AB680" s="197">
        <f t="shared" si="11"/>
        <v>0</v>
      </c>
    </row>
    <row r="681" spans="1:28">
      <c r="A681">
        <f>+IF(P681&gt;0,+MAX(A$8:A680)+1,0)</f>
        <v>0</v>
      </c>
      <c r="B681" s="240"/>
      <c r="C681" s="237"/>
      <c r="D681" s="242"/>
      <c r="E681" s="237"/>
      <c r="F681" s="236"/>
      <c r="G681" s="236"/>
      <c r="H681" s="306" t="str">
        <f>IFERROR(+VLOOKUP(G681,'šifarnik Pg-Pa'!O$6:Q$22,2,FALSE),"")</f>
        <v/>
      </c>
      <c r="I681" s="146" t="str">
        <f>IFERROR(+VLOOKUP($G681,'šifarnik Pg-Pa'!$O$6:$Q$22,3,FALSE),"")</f>
        <v/>
      </c>
      <c r="J681" s="236"/>
      <c r="K681" s="305" t="str">
        <f>IFERROR(+VLOOKUP(J681,'šifarnik Pg-Pa'!O$28:P$140,2,FALSE),"")</f>
        <v/>
      </c>
      <c r="L681" s="245"/>
      <c r="M681" s="244"/>
      <c r="N681" s="239"/>
      <c r="O681" s="195"/>
      <c r="P681" s="239"/>
      <c r="Q681" s="239"/>
      <c r="R681" s="76"/>
      <c r="S681" s="76"/>
      <c r="T681" s="76"/>
      <c r="U681" s="76"/>
      <c r="V681" s="197"/>
      <c r="W681" s="197"/>
      <c r="X681" s="197"/>
      <c r="Y681" s="197"/>
      <c r="Z681" s="197"/>
      <c r="AA681" s="197"/>
      <c r="AB681" s="197">
        <f t="shared" si="11"/>
        <v>0</v>
      </c>
    </row>
    <row r="682" spans="1:28">
      <c r="A682">
        <f>+IF(P682&gt;0,+MAX(A$8:A681)+1,0)</f>
        <v>0</v>
      </c>
      <c r="B682" s="240"/>
      <c r="C682" s="237"/>
      <c r="D682" s="242"/>
      <c r="E682" s="237"/>
      <c r="F682" s="236"/>
      <c r="G682" s="236"/>
      <c r="H682" s="306" t="str">
        <f>IFERROR(+VLOOKUP(G682,'šifarnik Pg-Pa'!O$6:Q$22,2,FALSE),"")</f>
        <v/>
      </c>
      <c r="I682" s="146" t="str">
        <f>IFERROR(+VLOOKUP($G682,'šifarnik Pg-Pa'!$O$6:$Q$22,3,FALSE),"")</f>
        <v/>
      </c>
      <c r="J682" s="236"/>
      <c r="K682" s="305" t="str">
        <f>IFERROR(+VLOOKUP(J682,'šifarnik Pg-Pa'!O$28:P$140,2,FALSE),"")</f>
        <v/>
      </c>
      <c r="L682" s="245"/>
      <c r="M682" s="244"/>
      <c r="N682" s="239"/>
      <c r="O682" s="195"/>
      <c r="P682" s="239"/>
      <c r="Q682" s="239"/>
      <c r="R682" s="76"/>
      <c r="S682" s="76"/>
      <c r="T682" s="76"/>
      <c r="U682" s="76"/>
      <c r="V682" s="197"/>
      <c r="W682" s="197"/>
      <c r="X682" s="197"/>
      <c r="Y682" s="197"/>
      <c r="Z682" s="197"/>
      <c r="AA682" s="197"/>
      <c r="AB682" s="197">
        <f t="shared" si="11"/>
        <v>0</v>
      </c>
    </row>
    <row r="683" spans="1:28">
      <c r="A683">
        <f>+IF(P683&gt;0,+MAX(A$8:A682)+1,0)</f>
        <v>0</v>
      </c>
      <c r="B683" s="240"/>
      <c r="C683" s="237"/>
      <c r="D683" s="242"/>
      <c r="E683" s="237"/>
      <c r="F683" s="236"/>
      <c r="G683" s="236"/>
      <c r="H683" s="306" t="str">
        <f>IFERROR(+VLOOKUP(G683,'šifarnik Pg-Pa'!O$6:Q$22,2,FALSE),"")</f>
        <v/>
      </c>
      <c r="I683" s="146" t="str">
        <f>IFERROR(+VLOOKUP($G683,'šifarnik Pg-Pa'!$O$6:$Q$22,3,FALSE),"")</f>
        <v/>
      </c>
      <c r="J683" s="236"/>
      <c r="K683" s="305" t="str">
        <f>IFERROR(+VLOOKUP(J683,'šifarnik Pg-Pa'!O$28:P$140,2,FALSE),"")</f>
        <v/>
      </c>
      <c r="L683" s="245"/>
      <c r="M683" s="244"/>
      <c r="N683" s="239"/>
      <c r="O683" s="195"/>
      <c r="P683" s="239"/>
      <c r="Q683" s="239"/>
      <c r="R683" s="76"/>
      <c r="S683" s="76"/>
      <c r="T683" s="76"/>
      <c r="U683" s="76"/>
      <c r="V683" s="197"/>
      <c r="W683" s="197"/>
      <c r="X683" s="197"/>
      <c r="Y683" s="197"/>
      <c r="Z683" s="197"/>
      <c r="AA683" s="197"/>
      <c r="AB683" s="197">
        <f t="shared" si="11"/>
        <v>0</v>
      </c>
    </row>
    <row r="684" spans="1:28">
      <c r="A684">
        <f>+IF(P684&gt;0,+MAX(A$8:A683)+1,0)</f>
        <v>0</v>
      </c>
      <c r="B684" s="240"/>
      <c r="C684" s="237"/>
      <c r="D684" s="242"/>
      <c r="E684" s="237"/>
      <c r="F684" s="236"/>
      <c r="G684" s="236"/>
      <c r="H684" s="306" t="str">
        <f>IFERROR(+VLOOKUP(G684,'šifarnik Pg-Pa'!O$6:Q$22,2,FALSE),"")</f>
        <v/>
      </c>
      <c r="I684" s="146" t="str">
        <f>IFERROR(+VLOOKUP($G684,'šifarnik Pg-Pa'!$O$6:$Q$22,3,FALSE),"")</f>
        <v/>
      </c>
      <c r="J684" s="236"/>
      <c r="K684" s="305" t="str">
        <f>IFERROR(+VLOOKUP(J684,'šifarnik Pg-Pa'!O$28:P$140,2,FALSE),"")</f>
        <v/>
      </c>
      <c r="L684" s="245"/>
      <c r="M684" s="244"/>
      <c r="N684" s="239"/>
      <c r="O684" s="195"/>
      <c r="P684" s="239"/>
      <c r="Q684" s="239"/>
      <c r="R684" s="76"/>
      <c r="S684" s="76"/>
      <c r="T684" s="76"/>
      <c r="U684" s="76"/>
      <c r="V684" s="197"/>
      <c r="W684" s="197"/>
      <c r="X684" s="197"/>
      <c r="Y684" s="197"/>
      <c r="Z684" s="197"/>
      <c r="AA684" s="197"/>
      <c r="AB684" s="197">
        <f t="shared" si="11"/>
        <v>0</v>
      </c>
    </row>
    <row r="685" spans="1:28">
      <c r="A685">
        <f>+IF(P685&gt;0,+MAX(A$8:A684)+1,0)</f>
        <v>0</v>
      </c>
      <c r="B685" s="240"/>
      <c r="C685" s="237"/>
      <c r="D685" s="242"/>
      <c r="E685" s="237"/>
      <c r="F685" s="236"/>
      <c r="G685" s="236"/>
      <c r="H685" s="306" t="str">
        <f>IFERROR(+VLOOKUP(G685,'šifarnik Pg-Pa'!O$6:Q$22,2,FALSE),"")</f>
        <v/>
      </c>
      <c r="I685" s="146" t="str">
        <f>IFERROR(+VLOOKUP($G685,'šifarnik Pg-Pa'!$O$6:$Q$22,3,FALSE),"")</f>
        <v/>
      </c>
      <c r="J685" s="236"/>
      <c r="K685" s="305" t="str">
        <f>IFERROR(+VLOOKUP(J685,'šifarnik Pg-Pa'!O$28:P$140,2,FALSE),"")</f>
        <v/>
      </c>
      <c r="L685" s="245"/>
      <c r="M685" s="244"/>
      <c r="N685" s="239"/>
      <c r="O685" s="195"/>
      <c r="P685" s="239"/>
      <c r="Q685" s="239"/>
      <c r="R685" s="76"/>
      <c r="S685" s="76"/>
      <c r="T685" s="76"/>
      <c r="U685" s="76"/>
      <c r="V685" s="197"/>
      <c r="W685" s="197"/>
      <c r="X685" s="197"/>
      <c r="Y685" s="197"/>
      <c r="Z685" s="197"/>
      <c r="AA685" s="197"/>
      <c r="AB685" s="197">
        <f t="shared" si="11"/>
        <v>0</v>
      </c>
    </row>
    <row r="686" spans="1:28">
      <c r="A686">
        <f>+IF(P686&gt;0,+MAX(A$8:A685)+1,0)</f>
        <v>0</v>
      </c>
      <c r="B686" s="240"/>
      <c r="C686" s="237"/>
      <c r="D686" s="242"/>
      <c r="E686" s="237"/>
      <c r="F686" s="236"/>
      <c r="G686" s="236"/>
      <c r="H686" s="306" t="str">
        <f>IFERROR(+VLOOKUP(G686,'šifarnik Pg-Pa'!O$6:Q$22,2,FALSE),"")</f>
        <v/>
      </c>
      <c r="I686" s="146" t="str">
        <f>IFERROR(+VLOOKUP($G686,'šifarnik Pg-Pa'!$O$6:$Q$22,3,FALSE),"")</f>
        <v/>
      </c>
      <c r="J686" s="236"/>
      <c r="K686" s="305" t="str">
        <f>IFERROR(+VLOOKUP(J686,'šifarnik Pg-Pa'!O$28:P$140,2,FALSE),"")</f>
        <v/>
      </c>
      <c r="L686" s="245"/>
      <c r="M686" s="244"/>
      <c r="N686" s="239"/>
      <c r="O686" s="195"/>
      <c r="P686" s="239"/>
      <c r="Q686" s="239"/>
      <c r="R686" s="76"/>
      <c r="S686" s="76"/>
      <c r="T686" s="76"/>
      <c r="U686" s="76"/>
      <c r="V686" s="197"/>
      <c r="W686" s="197"/>
      <c r="X686" s="197"/>
      <c r="Y686" s="197"/>
      <c r="Z686" s="197"/>
      <c r="AA686" s="197"/>
      <c r="AB686" s="197">
        <f t="shared" si="11"/>
        <v>0</v>
      </c>
    </row>
    <row r="687" spans="1:28">
      <c r="A687">
        <f>+IF(P687&gt;0,+MAX(A$8:A686)+1,0)</f>
        <v>0</v>
      </c>
      <c r="B687" s="240"/>
      <c r="C687" s="237"/>
      <c r="D687" s="242"/>
      <c r="E687" s="237"/>
      <c r="F687" s="236"/>
      <c r="G687" s="236"/>
      <c r="H687" s="306" t="str">
        <f>IFERROR(+VLOOKUP(G687,'šifarnik Pg-Pa'!O$6:Q$22,2,FALSE),"")</f>
        <v/>
      </c>
      <c r="I687" s="146" t="str">
        <f>IFERROR(+VLOOKUP($G687,'šifarnik Pg-Pa'!$O$6:$Q$22,3,FALSE),"")</f>
        <v/>
      </c>
      <c r="J687" s="236"/>
      <c r="K687" s="305" t="str">
        <f>IFERROR(+VLOOKUP(J687,'šifarnik Pg-Pa'!O$28:P$140,2,FALSE),"")</f>
        <v/>
      </c>
      <c r="L687" s="245"/>
      <c r="M687" s="244"/>
      <c r="N687" s="239"/>
      <c r="O687" s="195"/>
      <c r="P687" s="239"/>
      <c r="Q687" s="239"/>
      <c r="R687" s="76"/>
      <c r="S687" s="76"/>
      <c r="T687" s="76"/>
      <c r="U687" s="76"/>
      <c r="V687" s="197"/>
      <c r="W687" s="197"/>
      <c r="X687" s="197"/>
      <c r="Y687" s="197"/>
      <c r="Z687" s="197"/>
      <c r="AA687" s="197"/>
      <c r="AB687" s="197">
        <f t="shared" si="11"/>
        <v>0</v>
      </c>
    </row>
    <row r="688" spans="1:28">
      <c r="A688">
        <f>+IF(P688&gt;0,+MAX(A$8:A687)+1,0)</f>
        <v>0</v>
      </c>
      <c r="B688" s="240"/>
      <c r="C688" s="237"/>
      <c r="D688" s="242"/>
      <c r="E688" s="237"/>
      <c r="F688" s="236"/>
      <c r="G688" s="236"/>
      <c r="H688" s="306" t="str">
        <f>IFERROR(+VLOOKUP(G688,'šifarnik Pg-Pa'!O$6:Q$22,2,FALSE),"")</f>
        <v/>
      </c>
      <c r="I688" s="146" t="str">
        <f>IFERROR(+VLOOKUP($G688,'šifarnik Pg-Pa'!$O$6:$Q$22,3,FALSE),"")</f>
        <v/>
      </c>
      <c r="J688" s="236"/>
      <c r="K688" s="305" t="str">
        <f>IFERROR(+VLOOKUP(J688,'šifarnik Pg-Pa'!O$28:P$140,2,FALSE),"")</f>
        <v/>
      </c>
      <c r="L688" s="245"/>
      <c r="M688" s="244"/>
      <c r="N688" s="239"/>
      <c r="O688" s="195"/>
      <c r="P688" s="239"/>
      <c r="Q688" s="239"/>
      <c r="R688" s="76"/>
      <c r="S688" s="76"/>
      <c r="T688" s="76"/>
      <c r="U688" s="76"/>
      <c r="V688" s="197"/>
      <c r="W688" s="197"/>
      <c r="X688" s="197"/>
      <c r="Y688" s="197"/>
      <c r="Z688" s="197"/>
      <c r="AA688" s="197"/>
      <c r="AB688" s="197">
        <f t="shared" si="11"/>
        <v>0</v>
      </c>
    </row>
    <row r="689" spans="1:28">
      <c r="A689">
        <f>+IF(P689&gt;0,+MAX(A$8:A688)+1,0)</f>
        <v>0</v>
      </c>
      <c r="B689" s="240"/>
      <c r="C689" s="237"/>
      <c r="D689" s="242"/>
      <c r="E689" s="237"/>
      <c r="F689" s="236"/>
      <c r="G689" s="236"/>
      <c r="H689" s="306" t="str">
        <f>IFERROR(+VLOOKUP(G689,'šifarnik Pg-Pa'!O$6:Q$22,2,FALSE),"")</f>
        <v/>
      </c>
      <c r="I689" s="146" t="str">
        <f>IFERROR(+VLOOKUP($G689,'šifarnik Pg-Pa'!$O$6:$Q$22,3,FALSE),"")</f>
        <v/>
      </c>
      <c r="J689" s="236"/>
      <c r="K689" s="305" t="str">
        <f>IFERROR(+VLOOKUP(J689,'šifarnik Pg-Pa'!O$28:P$140,2,FALSE),"")</f>
        <v/>
      </c>
      <c r="L689" s="245"/>
      <c r="M689" s="244"/>
      <c r="N689" s="239"/>
      <c r="O689" s="195"/>
      <c r="P689" s="239"/>
      <c r="Q689" s="239"/>
      <c r="R689" s="76"/>
      <c r="S689" s="76"/>
      <c r="T689" s="76"/>
      <c r="U689" s="76"/>
      <c r="V689" s="197"/>
      <c r="W689" s="197"/>
      <c r="X689" s="197"/>
      <c r="Y689" s="197"/>
      <c r="Z689" s="197"/>
      <c r="AA689" s="197"/>
      <c r="AB689" s="197">
        <f t="shared" si="11"/>
        <v>0</v>
      </c>
    </row>
    <row r="690" spans="1:28">
      <c r="A690">
        <f>+IF(P690&gt;0,+MAX(A$8:A689)+1,0)</f>
        <v>0</v>
      </c>
      <c r="B690" s="240"/>
      <c r="C690" s="237"/>
      <c r="D690" s="242"/>
      <c r="E690" s="237"/>
      <c r="F690" s="236"/>
      <c r="G690" s="236"/>
      <c r="H690" s="306" t="str">
        <f>IFERROR(+VLOOKUP(G690,'šifarnik Pg-Pa'!O$6:Q$22,2,FALSE),"")</f>
        <v/>
      </c>
      <c r="I690" s="146" t="str">
        <f>IFERROR(+VLOOKUP($G690,'šifarnik Pg-Pa'!$O$6:$Q$22,3,FALSE),"")</f>
        <v/>
      </c>
      <c r="J690" s="236"/>
      <c r="K690" s="305" t="str">
        <f>IFERROR(+VLOOKUP(J690,'šifarnik Pg-Pa'!O$28:P$140,2,FALSE),"")</f>
        <v/>
      </c>
      <c r="L690" s="245"/>
      <c r="M690" s="244"/>
      <c r="N690" s="239"/>
      <c r="O690" s="195"/>
      <c r="P690" s="239"/>
      <c r="Q690" s="239"/>
      <c r="R690" s="76"/>
      <c r="S690" s="76"/>
      <c r="T690" s="76"/>
      <c r="U690" s="76"/>
      <c r="V690" s="197"/>
      <c r="W690" s="197"/>
      <c r="X690" s="197"/>
      <c r="Y690" s="197"/>
      <c r="Z690" s="197"/>
      <c r="AA690" s="197"/>
      <c r="AB690" s="197">
        <f t="shared" si="11"/>
        <v>0</v>
      </c>
    </row>
    <row r="691" spans="1:28">
      <c r="A691">
        <f>+IF(P691&gt;0,+MAX(A$8:A690)+1,0)</f>
        <v>0</v>
      </c>
      <c r="B691" s="240"/>
      <c r="C691" s="237"/>
      <c r="D691" s="242"/>
      <c r="E691" s="237"/>
      <c r="F691" s="236"/>
      <c r="G691" s="236"/>
      <c r="H691" s="306" t="str">
        <f>IFERROR(+VLOOKUP(G691,'šifarnik Pg-Pa'!O$6:Q$22,2,FALSE),"")</f>
        <v/>
      </c>
      <c r="I691" s="146" t="str">
        <f>IFERROR(+VLOOKUP($G691,'šifarnik Pg-Pa'!$O$6:$Q$22,3,FALSE),"")</f>
        <v/>
      </c>
      <c r="J691" s="236"/>
      <c r="K691" s="305" t="str">
        <f>IFERROR(+VLOOKUP(J691,'šifarnik Pg-Pa'!O$28:P$140,2,FALSE),"")</f>
        <v/>
      </c>
      <c r="L691" s="245"/>
      <c r="M691" s="244"/>
      <c r="N691" s="239"/>
      <c r="O691" s="195"/>
      <c r="P691" s="239"/>
      <c r="Q691" s="239"/>
      <c r="R691" s="76"/>
      <c r="S691" s="76"/>
      <c r="T691" s="76"/>
      <c r="U691" s="76"/>
      <c r="V691" s="197"/>
      <c r="W691" s="197"/>
      <c r="X691" s="197"/>
      <c r="Y691" s="197"/>
      <c r="Z691" s="197"/>
      <c r="AA691" s="197"/>
      <c r="AB691" s="197">
        <f t="shared" si="11"/>
        <v>0</v>
      </c>
    </row>
    <row r="692" spans="1:28">
      <c r="A692">
        <f>+IF(P692&gt;0,+MAX(A$8:A691)+1,0)</f>
        <v>0</v>
      </c>
      <c r="B692" s="240"/>
      <c r="C692" s="237"/>
      <c r="D692" s="242"/>
      <c r="E692" s="237"/>
      <c r="F692" s="236"/>
      <c r="G692" s="236"/>
      <c r="H692" s="306" t="str">
        <f>IFERROR(+VLOOKUP(G692,'šifarnik Pg-Pa'!O$6:Q$22,2,FALSE),"")</f>
        <v/>
      </c>
      <c r="I692" s="146" t="str">
        <f>IFERROR(+VLOOKUP($G692,'šifarnik Pg-Pa'!$O$6:$Q$22,3,FALSE),"")</f>
        <v/>
      </c>
      <c r="J692" s="236"/>
      <c r="K692" s="305" t="str">
        <f>IFERROR(+VLOOKUP(J692,'šifarnik Pg-Pa'!O$28:P$140,2,FALSE),"")</f>
        <v/>
      </c>
      <c r="L692" s="245"/>
      <c r="M692" s="244"/>
      <c r="N692" s="239"/>
      <c r="O692" s="195"/>
      <c r="P692" s="239"/>
      <c r="Q692" s="239"/>
      <c r="R692" s="76"/>
      <c r="S692" s="76"/>
      <c r="T692" s="76"/>
      <c r="U692" s="76"/>
      <c r="V692" s="197"/>
      <c r="W692" s="197"/>
      <c r="X692" s="197"/>
      <c r="Y692" s="197"/>
      <c r="Z692" s="197"/>
      <c r="AA692" s="197"/>
      <c r="AB692" s="197">
        <f t="shared" si="11"/>
        <v>0</v>
      </c>
    </row>
    <row r="693" spans="1:28">
      <c r="A693">
        <f>+IF(P693&gt;0,+MAX(A$8:A692)+1,0)</f>
        <v>0</v>
      </c>
      <c r="B693" s="240"/>
      <c r="C693" s="237"/>
      <c r="D693" s="242"/>
      <c r="E693" s="237"/>
      <c r="F693" s="236"/>
      <c r="G693" s="236"/>
      <c r="H693" s="306" t="str">
        <f>IFERROR(+VLOOKUP(G693,'šifarnik Pg-Pa'!O$6:Q$22,2,FALSE),"")</f>
        <v/>
      </c>
      <c r="I693" s="146" t="str">
        <f>IFERROR(+VLOOKUP($G693,'šifarnik Pg-Pa'!$O$6:$Q$22,3,FALSE),"")</f>
        <v/>
      </c>
      <c r="J693" s="236"/>
      <c r="K693" s="305" t="str">
        <f>IFERROR(+VLOOKUP(J693,'šifarnik Pg-Pa'!O$28:P$140,2,FALSE),"")</f>
        <v/>
      </c>
      <c r="L693" s="245"/>
      <c r="M693" s="244"/>
      <c r="N693" s="239"/>
      <c r="O693" s="195"/>
      <c r="P693" s="239"/>
      <c r="Q693" s="239"/>
      <c r="R693" s="76"/>
      <c r="S693" s="76"/>
      <c r="T693" s="76"/>
      <c r="U693" s="76"/>
      <c r="V693" s="197"/>
      <c r="W693" s="197"/>
      <c r="X693" s="197"/>
      <c r="Y693" s="197"/>
      <c r="Z693" s="197"/>
      <c r="AA693" s="197"/>
      <c r="AB693" s="197">
        <f t="shared" si="11"/>
        <v>0</v>
      </c>
    </row>
    <row r="694" spans="1:28">
      <c r="A694">
        <f>+IF(P694&gt;0,+MAX(A$8:A693)+1,0)</f>
        <v>0</v>
      </c>
      <c r="B694" s="240"/>
      <c r="C694" s="237"/>
      <c r="D694" s="242"/>
      <c r="E694" s="237"/>
      <c r="F694" s="236"/>
      <c r="G694" s="236"/>
      <c r="H694" s="306" t="str">
        <f>IFERROR(+VLOOKUP(G694,'šifarnik Pg-Pa'!O$6:Q$22,2,FALSE),"")</f>
        <v/>
      </c>
      <c r="I694" s="146" t="str">
        <f>IFERROR(+VLOOKUP($G694,'šifarnik Pg-Pa'!$O$6:$Q$22,3,FALSE),"")</f>
        <v/>
      </c>
      <c r="J694" s="236"/>
      <c r="K694" s="305" t="str">
        <f>IFERROR(+VLOOKUP(J694,'šifarnik Pg-Pa'!O$28:P$140,2,FALSE),"")</f>
        <v/>
      </c>
      <c r="L694" s="245"/>
      <c r="M694" s="244"/>
      <c r="N694" s="239"/>
      <c r="O694" s="195"/>
      <c r="P694" s="239"/>
      <c r="Q694" s="239"/>
      <c r="R694" s="76"/>
      <c r="S694" s="76"/>
      <c r="T694" s="76"/>
      <c r="U694" s="76"/>
      <c r="V694" s="197"/>
      <c r="W694" s="197"/>
      <c r="X694" s="197"/>
      <c r="Y694" s="197"/>
      <c r="Z694" s="197"/>
      <c r="AA694" s="197"/>
      <c r="AB694" s="197">
        <f t="shared" si="11"/>
        <v>0</v>
      </c>
    </row>
    <row r="695" spans="1:28">
      <c r="A695">
        <f>+IF(P695&gt;0,+MAX(A$8:A694)+1,0)</f>
        <v>0</v>
      </c>
      <c r="B695" s="240"/>
      <c r="C695" s="237"/>
      <c r="D695" s="242"/>
      <c r="E695" s="237"/>
      <c r="F695" s="236"/>
      <c r="G695" s="236"/>
      <c r="H695" s="306" t="str">
        <f>IFERROR(+VLOOKUP(G695,'šifarnik Pg-Pa'!O$6:Q$22,2,FALSE),"")</f>
        <v/>
      </c>
      <c r="I695" s="146" t="str">
        <f>IFERROR(+VLOOKUP($G695,'šifarnik Pg-Pa'!$O$6:$Q$22,3,FALSE),"")</f>
        <v/>
      </c>
      <c r="J695" s="236"/>
      <c r="K695" s="305" t="str">
        <f>IFERROR(+VLOOKUP(J695,'šifarnik Pg-Pa'!O$28:P$140,2,FALSE),"")</f>
        <v/>
      </c>
      <c r="L695" s="245"/>
      <c r="M695" s="244"/>
      <c r="N695" s="239"/>
      <c r="O695" s="195"/>
      <c r="P695" s="239"/>
      <c r="Q695" s="239"/>
      <c r="R695" s="76"/>
      <c r="S695" s="76"/>
      <c r="T695" s="76"/>
      <c r="U695" s="76"/>
      <c r="V695" s="197"/>
      <c r="W695" s="197"/>
      <c r="X695" s="197"/>
      <c r="Y695" s="197"/>
      <c r="Z695" s="197"/>
      <c r="AA695" s="197"/>
      <c r="AB695" s="197">
        <f t="shared" si="11"/>
        <v>0</v>
      </c>
    </row>
    <row r="696" spans="1:28">
      <c r="A696">
        <f>+IF(P696&gt;0,+MAX(A$8:A695)+1,0)</f>
        <v>0</v>
      </c>
      <c r="B696" s="240"/>
      <c r="C696" s="237"/>
      <c r="D696" s="242"/>
      <c r="E696" s="237"/>
      <c r="F696" s="236"/>
      <c r="G696" s="236"/>
      <c r="H696" s="306" t="str">
        <f>IFERROR(+VLOOKUP(G696,'šifarnik Pg-Pa'!O$6:Q$22,2,FALSE),"")</f>
        <v/>
      </c>
      <c r="I696" s="146" t="str">
        <f>IFERROR(+VLOOKUP($G696,'šifarnik Pg-Pa'!$O$6:$Q$22,3,FALSE),"")</f>
        <v/>
      </c>
      <c r="J696" s="236"/>
      <c r="K696" s="305" t="str">
        <f>IFERROR(+VLOOKUP(J696,'šifarnik Pg-Pa'!O$28:P$140,2,FALSE),"")</f>
        <v/>
      </c>
      <c r="L696" s="245"/>
      <c r="M696" s="244"/>
      <c r="N696" s="239"/>
      <c r="O696" s="195"/>
      <c r="P696" s="239"/>
      <c r="Q696" s="239"/>
      <c r="R696" s="76"/>
      <c r="S696" s="76"/>
      <c r="T696" s="76"/>
      <c r="U696" s="76"/>
      <c r="V696" s="197"/>
      <c r="W696" s="197"/>
      <c r="X696" s="197"/>
      <c r="Y696" s="197"/>
      <c r="Z696" s="197"/>
      <c r="AA696" s="197"/>
      <c r="AB696" s="197">
        <f t="shared" si="11"/>
        <v>0</v>
      </c>
    </row>
    <row r="697" spans="1:28">
      <c r="A697">
        <f>+IF(P697&gt;0,+MAX(A$8:A696)+1,0)</f>
        <v>0</v>
      </c>
      <c r="B697" s="240"/>
      <c r="C697" s="237"/>
      <c r="D697" s="242"/>
      <c r="E697" s="237"/>
      <c r="F697" s="236"/>
      <c r="G697" s="236"/>
      <c r="H697" s="306" t="str">
        <f>IFERROR(+VLOOKUP(G697,'šifarnik Pg-Pa'!O$6:Q$22,2,FALSE),"")</f>
        <v/>
      </c>
      <c r="I697" s="146" t="str">
        <f>IFERROR(+VLOOKUP($G697,'šifarnik Pg-Pa'!$O$6:$Q$22,3,FALSE),"")</f>
        <v/>
      </c>
      <c r="J697" s="236"/>
      <c r="K697" s="305" t="str">
        <f>IFERROR(+VLOOKUP(J697,'šifarnik Pg-Pa'!O$28:P$140,2,FALSE),"")</f>
        <v/>
      </c>
      <c r="L697" s="245"/>
      <c r="M697" s="244"/>
      <c r="N697" s="239"/>
      <c r="O697" s="195"/>
      <c r="P697" s="239"/>
      <c r="Q697" s="239"/>
      <c r="R697" s="76"/>
      <c r="S697" s="76"/>
      <c r="T697" s="76"/>
      <c r="U697" s="76"/>
      <c r="V697" s="197"/>
      <c r="W697" s="197"/>
      <c r="X697" s="197"/>
      <c r="Y697" s="197"/>
      <c r="Z697" s="197"/>
      <c r="AA697" s="197"/>
      <c r="AB697" s="197">
        <f t="shared" si="11"/>
        <v>0</v>
      </c>
    </row>
    <row r="698" spans="1:28">
      <c r="A698">
        <f>+IF(P698&gt;0,+MAX(A$8:A697)+1,0)</f>
        <v>0</v>
      </c>
      <c r="B698" s="240"/>
      <c r="C698" s="237"/>
      <c r="D698" s="242"/>
      <c r="E698" s="237"/>
      <c r="F698" s="236"/>
      <c r="G698" s="236"/>
      <c r="H698" s="306" t="str">
        <f>IFERROR(+VLOOKUP(G698,'šifarnik Pg-Pa'!O$6:Q$22,2,FALSE),"")</f>
        <v/>
      </c>
      <c r="I698" s="146" t="str">
        <f>IFERROR(+VLOOKUP($G698,'šifarnik Pg-Pa'!$O$6:$Q$22,3,FALSE),"")</f>
        <v/>
      </c>
      <c r="J698" s="236"/>
      <c r="K698" s="305" t="str">
        <f>IFERROR(+VLOOKUP(J698,'šifarnik Pg-Pa'!O$28:P$140,2,FALSE),"")</f>
        <v/>
      </c>
      <c r="L698" s="245"/>
      <c r="M698" s="244"/>
      <c r="N698" s="239"/>
      <c r="O698" s="195"/>
      <c r="P698" s="239"/>
      <c r="Q698" s="239"/>
      <c r="R698" s="76"/>
      <c r="S698" s="76"/>
      <c r="T698" s="76"/>
      <c r="U698" s="76"/>
      <c r="V698" s="197"/>
      <c r="W698" s="197"/>
      <c r="X698" s="197"/>
      <c r="Y698" s="197"/>
      <c r="Z698" s="197"/>
      <c r="AA698" s="197"/>
      <c r="AB698" s="197">
        <f t="shared" si="11"/>
        <v>0</v>
      </c>
    </row>
    <row r="699" spans="1:28">
      <c r="A699">
        <f>+IF(P699&gt;0,+MAX(A$8:A698)+1,0)</f>
        <v>0</v>
      </c>
      <c r="B699" s="240"/>
      <c r="C699" s="237"/>
      <c r="D699" s="242"/>
      <c r="E699" s="237"/>
      <c r="F699" s="236"/>
      <c r="G699" s="236"/>
      <c r="H699" s="306" t="str">
        <f>IFERROR(+VLOOKUP(G699,'šifarnik Pg-Pa'!O$6:Q$22,2,FALSE),"")</f>
        <v/>
      </c>
      <c r="I699" s="146" t="str">
        <f>IFERROR(+VLOOKUP($G699,'šifarnik Pg-Pa'!$O$6:$Q$22,3,FALSE),"")</f>
        <v/>
      </c>
      <c r="J699" s="236"/>
      <c r="K699" s="305" t="str">
        <f>IFERROR(+VLOOKUP(J699,'šifarnik Pg-Pa'!O$28:P$140,2,FALSE),"")</f>
        <v/>
      </c>
      <c r="L699" s="245"/>
      <c r="M699" s="244"/>
      <c r="N699" s="239"/>
      <c r="O699" s="195"/>
      <c r="P699" s="239"/>
      <c r="Q699" s="239"/>
      <c r="R699" s="76"/>
      <c r="S699" s="76"/>
      <c r="T699" s="76"/>
      <c r="U699" s="76"/>
      <c r="V699" s="197"/>
      <c r="W699" s="197"/>
      <c r="X699" s="197"/>
      <c r="Y699" s="197"/>
      <c r="Z699" s="197"/>
      <c r="AA699" s="197"/>
      <c r="AB699" s="197">
        <f t="shared" si="11"/>
        <v>0</v>
      </c>
    </row>
    <row r="700" spans="1:28">
      <c r="A700">
        <f>+IF(P700&gt;0,+MAX(A$8:A699)+1,0)</f>
        <v>0</v>
      </c>
      <c r="B700" s="240"/>
      <c r="C700" s="237"/>
      <c r="D700" s="242"/>
      <c r="E700" s="237"/>
      <c r="F700" s="236"/>
      <c r="G700" s="236"/>
      <c r="H700" s="306" t="str">
        <f>IFERROR(+VLOOKUP(G700,'šifarnik Pg-Pa'!O$6:Q$22,2,FALSE),"")</f>
        <v/>
      </c>
      <c r="I700" s="146" t="str">
        <f>IFERROR(+VLOOKUP($G700,'šifarnik Pg-Pa'!$O$6:$Q$22,3,FALSE),"")</f>
        <v/>
      </c>
      <c r="J700" s="236"/>
      <c r="K700" s="305" t="str">
        <f>IFERROR(+VLOOKUP(J700,'šifarnik Pg-Pa'!O$28:P$140,2,FALSE),"")</f>
        <v/>
      </c>
      <c r="L700" s="245"/>
      <c r="M700" s="244"/>
      <c r="N700" s="239"/>
      <c r="O700" s="195"/>
      <c r="P700" s="239"/>
      <c r="Q700" s="239"/>
      <c r="R700" s="76"/>
      <c r="S700" s="76"/>
      <c r="T700" s="76"/>
      <c r="U700" s="76"/>
      <c r="V700" s="197"/>
      <c r="W700" s="197"/>
      <c r="X700" s="197"/>
      <c r="Y700" s="197"/>
      <c r="Z700" s="197"/>
      <c r="AA700" s="197"/>
      <c r="AB700" s="197">
        <f t="shared" si="11"/>
        <v>0</v>
      </c>
    </row>
    <row r="701" spans="1:28">
      <c r="A701">
        <f>+IF(P701&gt;0,+MAX(A$8:A700)+1,0)</f>
        <v>0</v>
      </c>
      <c r="B701" s="240"/>
      <c r="C701" s="237"/>
      <c r="D701" s="242"/>
      <c r="E701" s="237"/>
      <c r="F701" s="236"/>
      <c r="G701" s="236"/>
      <c r="H701" s="306" t="str">
        <f>IFERROR(+VLOOKUP(G701,'šifarnik Pg-Pa'!O$6:Q$22,2,FALSE),"")</f>
        <v/>
      </c>
      <c r="I701" s="146" t="str">
        <f>IFERROR(+VLOOKUP($G701,'šifarnik Pg-Pa'!$O$6:$Q$22,3,FALSE),"")</f>
        <v/>
      </c>
      <c r="J701" s="236"/>
      <c r="K701" s="305" t="str">
        <f>IFERROR(+VLOOKUP(J701,'šifarnik Pg-Pa'!O$28:P$140,2,FALSE),"")</f>
        <v/>
      </c>
      <c r="L701" s="245"/>
      <c r="M701" s="244"/>
      <c r="N701" s="239"/>
      <c r="O701" s="195"/>
      <c r="P701" s="239"/>
      <c r="Q701" s="239"/>
      <c r="R701" s="76"/>
      <c r="S701" s="76"/>
      <c r="T701" s="76"/>
      <c r="U701" s="76"/>
      <c r="V701" s="197"/>
      <c r="W701" s="197"/>
      <c r="X701" s="197"/>
      <c r="Y701" s="197"/>
      <c r="Z701" s="197"/>
      <c r="AA701" s="197"/>
      <c r="AB701" s="197">
        <f t="shared" si="11"/>
        <v>0</v>
      </c>
    </row>
    <row r="702" spans="1:28">
      <c r="A702">
        <f>+IF(P702&gt;0,+MAX(A$8:A701)+1,0)</f>
        <v>0</v>
      </c>
      <c r="B702" s="240"/>
      <c r="C702" s="237"/>
      <c r="D702" s="242"/>
      <c r="E702" s="237"/>
      <c r="F702" s="236"/>
      <c r="G702" s="236"/>
      <c r="H702" s="306" t="str">
        <f>IFERROR(+VLOOKUP(G702,'šifarnik Pg-Pa'!O$6:Q$22,2,FALSE),"")</f>
        <v/>
      </c>
      <c r="I702" s="146" t="str">
        <f>IFERROR(+VLOOKUP($G702,'šifarnik Pg-Pa'!$O$6:$Q$22,3,FALSE),"")</f>
        <v/>
      </c>
      <c r="J702" s="236"/>
      <c r="K702" s="305" t="str">
        <f>IFERROR(+VLOOKUP(J702,'šifarnik Pg-Pa'!O$28:P$140,2,FALSE),"")</f>
        <v/>
      </c>
      <c r="L702" s="245"/>
      <c r="M702" s="244"/>
      <c r="N702" s="239"/>
      <c r="O702" s="195"/>
      <c r="P702" s="239"/>
      <c r="Q702" s="239"/>
      <c r="R702" s="76"/>
      <c r="S702" s="76"/>
      <c r="T702" s="76"/>
      <c r="U702" s="76"/>
      <c r="V702" s="197"/>
      <c r="W702" s="197"/>
      <c r="X702" s="197"/>
      <c r="Y702" s="197"/>
      <c r="Z702" s="197"/>
      <c r="AA702" s="197"/>
      <c r="AB702" s="197">
        <f t="shared" si="11"/>
        <v>0</v>
      </c>
    </row>
    <row r="703" spans="1:28">
      <c r="A703">
        <f>+IF(P703&gt;0,+MAX(A$8:A702)+1,0)</f>
        <v>0</v>
      </c>
      <c r="B703" s="240"/>
      <c r="C703" s="237"/>
      <c r="D703" s="242"/>
      <c r="E703" s="237"/>
      <c r="F703" s="236"/>
      <c r="G703" s="236"/>
      <c r="H703" s="306" t="str">
        <f>IFERROR(+VLOOKUP(G703,'šifarnik Pg-Pa'!O$6:Q$22,2,FALSE),"")</f>
        <v/>
      </c>
      <c r="I703" s="146" t="str">
        <f>IFERROR(+VLOOKUP($G703,'šifarnik Pg-Pa'!$O$6:$Q$22,3,FALSE),"")</f>
        <v/>
      </c>
      <c r="J703" s="236"/>
      <c r="K703" s="305" t="str">
        <f>IFERROR(+VLOOKUP(J703,'šifarnik Pg-Pa'!O$28:P$140,2,FALSE),"")</f>
        <v/>
      </c>
      <c r="L703" s="245"/>
      <c r="M703" s="244"/>
      <c r="N703" s="239"/>
      <c r="O703" s="195"/>
      <c r="P703" s="239"/>
      <c r="Q703" s="239"/>
      <c r="R703" s="76"/>
      <c r="S703" s="76"/>
      <c r="T703" s="76"/>
      <c r="U703" s="76"/>
      <c r="V703" s="197"/>
      <c r="W703" s="197"/>
      <c r="X703" s="197"/>
      <c r="Y703" s="197"/>
      <c r="Z703" s="197"/>
      <c r="AA703" s="197"/>
      <c r="AB703" s="197">
        <f t="shared" si="11"/>
        <v>0</v>
      </c>
    </row>
    <row r="704" spans="1:28">
      <c r="A704">
        <f>+IF(P704&gt;0,+MAX(A$8:A703)+1,0)</f>
        <v>0</v>
      </c>
      <c r="B704" s="240"/>
      <c r="C704" s="237"/>
      <c r="D704" s="242"/>
      <c r="E704" s="237"/>
      <c r="F704" s="236"/>
      <c r="G704" s="236"/>
      <c r="H704" s="306" t="str">
        <f>IFERROR(+VLOOKUP(G704,'šifarnik Pg-Pa'!O$6:Q$22,2,FALSE),"")</f>
        <v/>
      </c>
      <c r="I704" s="146" t="str">
        <f>IFERROR(+VLOOKUP($G704,'šifarnik Pg-Pa'!$O$6:$Q$22,3,FALSE),"")</f>
        <v/>
      </c>
      <c r="J704" s="236"/>
      <c r="K704" s="305" t="str">
        <f>IFERROR(+VLOOKUP(J704,'šifarnik Pg-Pa'!O$28:P$140,2,FALSE),"")</f>
        <v/>
      </c>
      <c r="L704" s="245"/>
      <c r="M704" s="244"/>
      <c r="N704" s="239"/>
      <c r="O704" s="195"/>
      <c r="P704" s="239"/>
      <c r="Q704" s="239"/>
      <c r="R704" s="76"/>
      <c r="S704" s="76"/>
      <c r="T704" s="76"/>
      <c r="U704" s="76"/>
      <c r="V704" s="197"/>
      <c r="W704" s="197"/>
      <c r="X704" s="197"/>
      <c r="Y704" s="197"/>
      <c r="Z704" s="197"/>
      <c r="AA704" s="197"/>
      <c r="AB704" s="197">
        <f t="shared" si="11"/>
        <v>0</v>
      </c>
    </row>
    <row r="705" spans="1:28">
      <c r="A705">
        <f>+IF(P705&gt;0,+MAX(A$8:A704)+1,0)</f>
        <v>0</v>
      </c>
      <c r="B705" s="240"/>
      <c r="C705" s="237"/>
      <c r="D705" s="242"/>
      <c r="E705" s="237"/>
      <c r="F705" s="236"/>
      <c r="G705" s="236"/>
      <c r="H705" s="306" t="str">
        <f>IFERROR(+VLOOKUP(G705,'šifarnik Pg-Pa'!O$6:Q$22,2,FALSE),"")</f>
        <v/>
      </c>
      <c r="I705" s="146" t="str">
        <f>IFERROR(+VLOOKUP($G705,'šifarnik Pg-Pa'!$O$6:$Q$22,3,FALSE),"")</f>
        <v/>
      </c>
      <c r="J705" s="236"/>
      <c r="K705" s="305" t="str">
        <f>IFERROR(+VLOOKUP(J705,'šifarnik Pg-Pa'!O$28:P$140,2,FALSE),"")</f>
        <v/>
      </c>
      <c r="L705" s="245"/>
      <c r="M705" s="244"/>
      <c r="N705" s="239"/>
      <c r="O705" s="195"/>
      <c r="P705" s="239"/>
      <c r="Q705" s="239"/>
      <c r="R705" s="76"/>
      <c r="S705" s="76"/>
      <c r="T705" s="76"/>
      <c r="U705" s="76"/>
      <c r="V705" s="197"/>
      <c r="W705" s="197"/>
      <c r="X705" s="197"/>
      <c r="Y705" s="197"/>
      <c r="Z705" s="197"/>
      <c r="AA705" s="197"/>
      <c r="AB705" s="197">
        <f t="shared" si="11"/>
        <v>0</v>
      </c>
    </row>
    <row r="706" spans="1:28">
      <c r="A706">
        <f>+IF(P706&gt;0,+MAX(A$8:A705)+1,0)</f>
        <v>0</v>
      </c>
      <c r="B706" s="240"/>
      <c r="C706" s="237"/>
      <c r="D706" s="242"/>
      <c r="E706" s="237"/>
      <c r="F706" s="236"/>
      <c r="G706" s="236"/>
      <c r="H706" s="306" t="str">
        <f>IFERROR(+VLOOKUP(G706,'šifarnik Pg-Pa'!O$6:Q$22,2,FALSE),"")</f>
        <v/>
      </c>
      <c r="I706" s="146" t="str">
        <f>IFERROR(+VLOOKUP($G706,'šifarnik Pg-Pa'!$O$6:$Q$22,3,FALSE),"")</f>
        <v/>
      </c>
      <c r="J706" s="236"/>
      <c r="K706" s="305" t="str">
        <f>IFERROR(+VLOOKUP(J706,'šifarnik Pg-Pa'!O$28:P$140,2,FALSE),"")</f>
        <v/>
      </c>
      <c r="L706" s="245"/>
      <c r="M706" s="244"/>
      <c r="N706" s="239"/>
      <c r="O706" s="195"/>
      <c r="P706" s="239"/>
      <c r="Q706" s="239"/>
      <c r="R706" s="76"/>
      <c r="S706" s="76"/>
      <c r="T706" s="76"/>
      <c r="U706" s="76"/>
      <c r="V706" s="197"/>
      <c r="W706" s="197"/>
      <c r="X706" s="197"/>
      <c r="Y706" s="197"/>
      <c r="Z706" s="197"/>
      <c r="AA706" s="197"/>
      <c r="AB706" s="197">
        <f t="shared" si="11"/>
        <v>0</v>
      </c>
    </row>
    <row r="707" spans="1:28">
      <c r="A707">
        <f>+IF(P707&gt;0,+MAX(A$8:A706)+1,0)</f>
        <v>0</v>
      </c>
      <c r="B707" s="240"/>
      <c r="C707" s="237"/>
      <c r="D707" s="242"/>
      <c r="E707" s="237"/>
      <c r="F707" s="236"/>
      <c r="G707" s="236"/>
      <c r="H707" s="306" t="str">
        <f>IFERROR(+VLOOKUP(G707,'šifarnik Pg-Pa'!O$6:Q$22,2,FALSE),"")</f>
        <v/>
      </c>
      <c r="I707" s="146" t="str">
        <f>IFERROR(+VLOOKUP($G707,'šifarnik Pg-Pa'!$O$6:$Q$22,3,FALSE),"")</f>
        <v/>
      </c>
      <c r="J707" s="236"/>
      <c r="K707" s="305" t="str">
        <f>IFERROR(+VLOOKUP(J707,'šifarnik Pg-Pa'!O$28:P$140,2,FALSE),"")</f>
        <v/>
      </c>
      <c r="L707" s="245"/>
      <c r="M707" s="244"/>
      <c r="N707" s="239"/>
      <c r="O707" s="195"/>
      <c r="P707" s="239"/>
      <c r="Q707" s="239"/>
      <c r="R707" s="76"/>
      <c r="S707" s="76"/>
      <c r="T707" s="76"/>
      <c r="U707" s="76"/>
      <c r="V707" s="197"/>
      <c r="W707" s="197"/>
      <c r="X707" s="197"/>
      <c r="Y707" s="197"/>
      <c r="Z707" s="197"/>
      <c r="AA707" s="197"/>
      <c r="AB707" s="197">
        <f t="shared" si="11"/>
        <v>0</v>
      </c>
    </row>
    <row r="708" spans="1:28">
      <c r="A708">
        <f>+IF(P708&gt;0,+MAX(A$8:A707)+1,0)</f>
        <v>0</v>
      </c>
      <c r="B708" s="240"/>
      <c r="C708" s="237"/>
      <c r="D708" s="242"/>
      <c r="E708" s="237"/>
      <c r="F708" s="236"/>
      <c r="G708" s="236"/>
      <c r="H708" s="306" t="str">
        <f>IFERROR(+VLOOKUP(G708,'šifarnik Pg-Pa'!O$6:Q$22,2,FALSE),"")</f>
        <v/>
      </c>
      <c r="I708" s="146" t="str">
        <f>IFERROR(+VLOOKUP($G708,'šifarnik Pg-Pa'!$O$6:$Q$22,3,FALSE),"")</f>
        <v/>
      </c>
      <c r="J708" s="236"/>
      <c r="K708" s="305" t="str">
        <f>IFERROR(+VLOOKUP(J708,'šifarnik Pg-Pa'!O$28:P$140,2,FALSE),"")</f>
        <v/>
      </c>
      <c r="L708" s="245"/>
      <c r="M708" s="244"/>
      <c r="N708" s="239"/>
      <c r="O708" s="195"/>
      <c r="P708" s="239"/>
      <c r="Q708" s="239"/>
      <c r="R708" s="76"/>
      <c r="S708" s="76"/>
      <c r="T708" s="76"/>
      <c r="U708" s="76"/>
      <c r="V708" s="197"/>
      <c r="W708" s="197"/>
      <c r="X708" s="197"/>
      <c r="Y708" s="197"/>
      <c r="Z708" s="197"/>
      <c r="AA708" s="197"/>
      <c r="AB708" s="197">
        <f t="shared" si="11"/>
        <v>0</v>
      </c>
    </row>
    <row r="709" spans="1:28">
      <c r="A709">
        <f>+IF(P709&gt;0,+MAX(A$8:A708)+1,0)</f>
        <v>0</v>
      </c>
      <c r="B709" s="240"/>
      <c r="C709" s="237"/>
      <c r="D709" s="242"/>
      <c r="E709" s="237"/>
      <c r="F709" s="236"/>
      <c r="G709" s="236"/>
      <c r="H709" s="306" t="str">
        <f>IFERROR(+VLOOKUP(G709,'šifarnik Pg-Pa'!O$6:Q$22,2,FALSE),"")</f>
        <v/>
      </c>
      <c r="I709" s="146" t="str">
        <f>IFERROR(+VLOOKUP($G709,'šifarnik Pg-Pa'!$O$6:$Q$22,3,FALSE),"")</f>
        <v/>
      </c>
      <c r="J709" s="236"/>
      <c r="K709" s="305" t="str">
        <f>IFERROR(+VLOOKUP(J709,'šifarnik Pg-Pa'!O$28:P$140,2,FALSE),"")</f>
        <v/>
      </c>
      <c r="L709" s="245"/>
      <c r="M709" s="244"/>
      <c r="N709" s="239"/>
      <c r="O709" s="195"/>
      <c r="P709" s="239"/>
      <c r="Q709" s="239"/>
      <c r="R709" s="76"/>
      <c r="S709" s="76"/>
      <c r="T709" s="76"/>
      <c r="U709" s="76"/>
      <c r="V709" s="197"/>
      <c r="W709" s="197"/>
      <c r="X709" s="197"/>
      <c r="Y709" s="197"/>
      <c r="Z709" s="197"/>
      <c r="AA709" s="197"/>
      <c r="AB709" s="197">
        <f t="shared" si="11"/>
        <v>0</v>
      </c>
    </row>
    <row r="710" spans="1:28">
      <c r="A710">
        <f>+IF(P710&gt;0,+MAX(A$8:A709)+1,0)</f>
        <v>0</v>
      </c>
      <c r="B710" s="240"/>
      <c r="C710" s="237"/>
      <c r="D710" s="242"/>
      <c r="E710" s="237"/>
      <c r="F710" s="236"/>
      <c r="G710" s="236"/>
      <c r="H710" s="306" t="str">
        <f>IFERROR(+VLOOKUP(G710,'šifarnik Pg-Pa'!O$6:Q$22,2,FALSE),"")</f>
        <v/>
      </c>
      <c r="I710" s="146" t="str">
        <f>IFERROR(+VLOOKUP($G710,'šifarnik Pg-Pa'!$O$6:$Q$22,3,FALSE),"")</f>
        <v/>
      </c>
      <c r="J710" s="236"/>
      <c r="K710" s="305" t="str">
        <f>IFERROR(+VLOOKUP(J710,'šifarnik Pg-Pa'!O$28:P$140,2,FALSE),"")</f>
        <v/>
      </c>
      <c r="L710" s="245"/>
      <c r="M710" s="244"/>
      <c r="N710" s="239"/>
      <c r="O710" s="195"/>
      <c r="P710" s="239"/>
      <c r="Q710" s="239"/>
      <c r="R710" s="76"/>
      <c r="S710" s="76"/>
      <c r="T710" s="76"/>
      <c r="U710" s="76"/>
      <c r="V710" s="197"/>
      <c r="W710" s="197"/>
      <c r="X710" s="197"/>
      <c r="Y710" s="197"/>
      <c r="Z710" s="197"/>
      <c r="AA710" s="197"/>
      <c r="AB710" s="197">
        <f t="shared" si="11"/>
        <v>0</v>
      </c>
    </row>
    <row r="711" spans="1:28">
      <c r="A711">
        <f>+IF(P711&gt;0,+MAX(A$8:A710)+1,0)</f>
        <v>0</v>
      </c>
      <c r="B711" s="240"/>
      <c r="C711" s="237"/>
      <c r="D711" s="242"/>
      <c r="E711" s="237"/>
      <c r="F711" s="236"/>
      <c r="G711" s="236"/>
      <c r="H711" s="306" t="str">
        <f>IFERROR(+VLOOKUP(G711,'šifarnik Pg-Pa'!O$6:Q$22,2,FALSE),"")</f>
        <v/>
      </c>
      <c r="I711" s="146" t="str">
        <f>IFERROR(+VLOOKUP($G711,'šifarnik Pg-Pa'!$O$6:$Q$22,3,FALSE),"")</f>
        <v/>
      </c>
      <c r="J711" s="236"/>
      <c r="K711" s="305" t="str">
        <f>IFERROR(+VLOOKUP(J711,'šifarnik Pg-Pa'!O$28:P$140,2,FALSE),"")</f>
        <v/>
      </c>
      <c r="L711" s="245"/>
      <c r="M711" s="244"/>
      <c r="N711" s="239"/>
      <c r="O711" s="195"/>
      <c r="P711" s="239"/>
      <c r="Q711" s="239"/>
      <c r="R711" s="76"/>
      <c r="S711" s="76"/>
      <c r="T711" s="76"/>
      <c r="U711" s="76"/>
      <c r="V711" s="197"/>
      <c r="W711" s="197"/>
      <c r="X711" s="197"/>
      <c r="Y711" s="197"/>
      <c r="Z711" s="197"/>
      <c r="AA711" s="197"/>
      <c r="AB711" s="197">
        <f t="shared" si="11"/>
        <v>0</v>
      </c>
    </row>
    <row r="712" spans="1:28">
      <c r="A712">
        <f>+IF(P712&gt;0,+MAX(A$8:A711)+1,0)</f>
        <v>0</v>
      </c>
      <c r="B712" s="240"/>
      <c r="C712" s="237"/>
      <c r="D712" s="242"/>
      <c r="E712" s="237"/>
      <c r="F712" s="236"/>
      <c r="G712" s="236"/>
      <c r="H712" s="306" t="str">
        <f>IFERROR(+VLOOKUP(G712,'šifarnik Pg-Pa'!O$6:Q$22,2,FALSE),"")</f>
        <v/>
      </c>
      <c r="I712" s="146" t="str">
        <f>IFERROR(+VLOOKUP($G712,'šifarnik Pg-Pa'!$O$6:$Q$22,3,FALSE),"")</f>
        <v/>
      </c>
      <c r="J712" s="236"/>
      <c r="K712" s="305" t="str">
        <f>IFERROR(+VLOOKUP(J712,'šifarnik Pg-Pa'!O$28:P$140,2,FALSE),"")</f>
        <v/>
      </c>
      <c r="L712" s="245"/>
      <c r="M712" s="244"/>
      <c r="N712" s="239"/>
      <c r="O712" s="195"/>
      <c r="P712" s="239"/>
      <c r="Q712" s="239"/>
      <c r="R712" s="76"/>
      <c r="S712" s="76"/>
      <c r="T712" s="76"/>
      <c r="U712" s="76"/>
      <c r="V712" s="197"/>
      <c r="W712" s="197"/>
      <c r="X712" s="197"/>
      <c r="Y712" s="197"/>
      <c r="Z712" s="197"/>
      <c r="AA712" s="197"/>
      <c r="AB712" s="197">
        <f t="shared" si="11"/>
        <v>0</v>
      </c>
    </row>
    <row r="713" spans="1:28">
      <c r="A713">
        <f>+IF(P713&gt;0,+MAX(A$8:A712)+1,0)</f>
        <v>0</v>
      </c>
      <c r="B713" s="240"/>
      <c r="C713" s="237"/>
      <c r="D713" s="242"/>
      <c r="E713" s="237"/>
      <c r="F713" s="236"/>
      <c r="G713" s="236"/>
      <c r="H713" s="306" t="str">
        <f>IFERROR(+VLOOKUP(G713,'šifarnik Pg-Pa'!O$6:Q$22,2,FALSE),"")</f>
        <v/>
      </c>
      <c r="I713" s="146" t="str">
        <f>IFERROR(+VLOOKUP($G713,'šifarnik Pg-Pa'!$O$6:$Q$22,3,FALSE),"")</f>
        <v/>
      </c>
      <c r="J713" s="236"/>
      <c r="K713" s="305" t="str">
        <f>IFERROR(+VLOOKUP(J713,'šifarnik Pg-Pa'!O$28:P$140,2,FALSE),"")</f>
        <v/>
      </c>
      <c r="L713" s="245"/>
      <c r="M713" s="244"/>
      <c r="N713" s="239"/>
      <c r="O713" s="195"/>
      <c r="P713" s="239"/>
      <c r="Q713" s="239"/>
      <c r="R713" s="76"/>
      <c r="S713" s="76"/>
      <c r="T713" s="76"/>
      <c r="U713" s="76"/>
      <c r="V713" s="197"/>
      <c r="W713" s="197"/>
      <c r="X713" s="197"/>
      <c r="Y713" s="197"/>
      <c r="Z713" s="197"/>
      <c r="AA713" s="197"/>
      <c r="AB713" s="197">
        <f t="shared" ref="AB713:AB776" si="12">+LEN(O713)</f>
        <v>0</v>
      </c>
    </row>
    <row r="714" spans="1:28">
      <c r="A714">
        <f>+IF(P714&gt;0,+MAX(A$8:A713)+1,0)</f>
        <v>0</v>
      </c>
      <c r="B714" s="240"/>
      <c r="C714" s="237"/>
      <c r="D714" s="242"/>
      <c r="E714" s="237"/>
      <c r="F714" s="236"/>
      <c r="G714" s="236"/>
      <c r="H714" s="306" t="str">
        <f>IFERROR(+VLOOKUP(G714,'šifarnik Pg-Pa'!O$6:Q$22,2,FALSE),"")</f>
        <v/>
      </c>
      <c r="I714" s="146" t="str">
        <f>IFERROR(+VLOOKUP($G714,'šifarnik Pg-Pa'!$O$6:$Q$22,3,FALSE),"")</f>
        <v/>
      </c>
      <c r="J714" s="236"/>
      <c r="K714" s="305" t="str">
        <f>IFERROR(+VLOOKUP(J714,'šifarnik Pg-Pa'!O$28:P$140,2,FALSE),"")</f>
        <v/>
      </c>
      <c r="L714" s="245"/>
      <c r="M714" s="244"/>
      <c r="N714" s="239"/>
      <c r="O714" s="195"/>
      <c r="P714" s="239"/>
      <c r="Q714" s="239"/>
      <c r="R714" s="76"/>
      <c r="S714" s="76"/>
      <c r="T714" s="76"/>
      <c r="U714" s="76"/>
      <c r="V714" s="197"/>
      <c r="W714" s="197"/>
      <c r="X714" s="197"/>
      <c r="Y714" s="197"/>
      <c r="Z714" s="197"/>
      <c r="AA714" s="197"/>
      <c r="AB714" s="197">
        <f t="shared" si="12"/>
        <v>0</v>
      </c>
    </row>
    <row r="715" spans="1:28">
      <c r="A715">
        <f>+IF(P715&gt;0,+MAX(A$8:A714)+1,0)</f>
        <v>0</v>
      </c>
      <c r="B715" s="240"/>
      <c r="C715" s="237"/>
      <c r="D715" s="242"/>
      <c r="E715" s="237"/>
      <c r="F715" s="236"/>
      <c r="G715" s="236"/>
      <c r="H715" s="306" t="str">
        <f>IFERROR(+VLOOKUP(G715,'šifarnik Pg-Pa'!O$6:Q$22,2,FALSE),"")</f>
        <v/>
      </c>
      <c r="I715" s="146" t="str">
        <f>IFERROR(+VLOOKUP($G715,'šifarnik Pg-Pa'!$O$6:$Q$22,3,FALSE),"")</f>
        <v/>
      </c>
      <c r="J715" s="236"/>
      <c r="K715" s="305" t="str">
        <f>IFERROR(+VLOOKUP(J715,'šifarnik Pg-Pa'!O$28:P$140,2,FALSE),"")</f>
        <v/>
      </c>
      <c r="L715" s="245"/>
      <c r="M715" s="244"/>
      <c r="N715" s="239"/>
      <c r="O715" s="195"/>
      <c r="P715" s="239"/>
      <c r="Q715" s="239"/>
      <c r="R715" s="76"/>
      <c r="S715" s="76"/>
      <c r="T715" s="76"/>
      <c r="U715" s="76"/>
      <c r="V715" s="197"/>
      <c r="W715" s="197"/>
      <c r="X715" s="197"/>
      <c r="Y715" s="197"/>
      <c r="Z715" s="197"/>
      <c r="AA715" s="197"/>
      <c r="AB715" s="197">
        <f t="shared" si="12"/>
        <v>0</v>
      </c>
    </row>
    <row r="716" spans="1:28">
      <c r="A716">
        <f>+IF(P716&gt;0,+MAX(A$8:A715)+1,0)</f>
        <v>0</v>
      </c>
      <c r="B716" s="240"/>
      <c r="C716" s="237"/>
      <c r="D716" s="242"/>
      <c r="E716" s="237"/>
      <c r="F716" s="236"/>
      <c r="G716" s="236"/>
      <c r="H716" s="306" t="str">
        <f>IFERROR(+VLOOKUP(G716,'šifarnik Pg-Pa'!O$6:Q$22,2,FALSE),"")</f>
        <v/>
      </c>
      <c r="I716" s="146" t="str">
        <f>IFERROR(+VLOOKUP($G716,'šifarnik Pg-Pa'!$O$6:$Q$22,3,FALSE),"")</f>
        <v/>
      </c>
      <c r="J716" s="236"/>
      <c r="K716" s="305" t="str">
        <f>IFERROR(+VLOOKUP(J716,'šifarnik Pg-Pa'!O$28:P$140,2,FALSE),"")</f>
        <v/>
      </c>
      <c r="L716" s="245"/>
      <c r="M716" s="244"/>
      <c r="N716" s="239"/>
      <c r="O716" s="195"/>
      <c r="P716" s="239"/>
      <c r="Q716" s="239"/>
      <c r="R716" s="76"/>
      <c r="S716" s="76"/>
      <c r="T716" s="76"/>
      <c r="U716" s="76"/>
      <c r="V716" s="197"/>
      <c r="W716" s="197"/>
      <c r="X716" s="197"/>
      <c r="Y716" s="197"/>
      <c r="Z716" s="197"/>
      <c r="AA716" s="197"/>
      <c r="AB716" s="197">
        <f t="shared" si="12"/>
        <v>0</v>
      </c>
    </row>
    <row r="717" spans="1:28">
      <c r="A717">
        <f>+IF(P717&gt;0,+MAX(A$8:A716)+1,0)</f>
        <v>0</v>
      </c>
      <c r="B717" s="240"/>
      <c r="C717" s="237"/>
      <c r="D717" s="242"/>
      <c r="E717" s="237"/>
      <c r="F717" s="236"/>
      <c r="G717" s="236"/>
      <c r="H717" s="306" t="str">
        <f>IFERROR(+VLOOKUP(G717,'šifarnik Pg-Pa'!O$6:Q$22,2,FALSE),"")</f>
        <v/>
      </c>
      <c r="I717" s="146" t="str">
        <f>IFERROR(+VLOOKUP($G717,'šifarnik Pg-Pa'!$O$6:$Q$22,3,FALSE),"")</f>
        <v/>
      </c>
      <c r="J717" s="236"/>
      <c r="K717" s="305" t="str">
        <f>IFERROR(+VLOOKUP(J717,'šifarnik Pg-Pa'!O$28:P$140,2,FALSE),"")</f>
        <v/>
      </c>
      <c r="L717" s="245"/>
      <c r="M717" s="244"/>
      <c r="N717" s="239"/>
      <c r="O717" s="195"/>
      <c r="P717" s="239"/>
      <c r="Q717" s="239"/>
      <c r="R717" s="76"/>
      <c r="S717" s="76"/>
      <c r="T717" s="76"/>
      <c r="U717" s="76"/>
      <c r="V717" s="197"/>
      <c r="W717" s="197"/>
      <c r="X717" s="197"/>
      <c r="Y717" s="197"/>
      <c r="Z717" s="197"/>
      <c r="AA717" s="197"/>
      <c r="AB717" s="197">
        <f t="shared" si="12"/>
        <v>0</v>
      </c>
    </row>
    <row r="718" spans="1:28">
      <c r="A718">
        <f>+IF(P718&gt;0,+MAX(A$8:A717)+1,0)</f>
        <v>0</v>
      </c>
      <c r="B718" s="240"/>
      <c r="C718" s="237"/>
      <c r="D718" s="242"/>
      <c r="E718" s="237"/>
      <c r="F718" s="236"/>
      <c r="G718" s="236"/>
      <c r="H718" s="306" t="str">
        <f>IFERROR(+VLOOKUP(G718,'šifarnik Pg-Pa'!O$6:Q$22,2,FALSE),"")</f>
        <v/>
      </c>
      <c r="I718" s="146" t="str">
        <f>IFERROR(+VLOOKUP($G718,'šifarnik Pg-Pa'!$O$6:$Q$22,3,FALSE),"")</f>
        <v/>
      </c>
      <c r="J718" s="236"/>
      <c r="K718" s="305" t="str">
        <f>IFERROR(+VLOOKUP(J718,'šifarnik Pg-Pa'!O$28:P$140,2,FALSE),"")</f>
        <v/>
      </c>
      <c r="L718" s="245"/>
      <c r="M718" s="244"/>
      <c r="N718" s="239"/>
      <c r="O718" s="195"/>
      <c r="P718" s="239"/>
      <c r="Q718" s="239"/>
      <c r="R718" s="76"/>
      <c r="S718" s="76"/>
      <c r="T718" s="76"/>
      <c r="U718" s="76"/>
      <c r="V718" s="197"/>
      <c r="W718" s="197"/>
      <c r="X718" s="197"/>
      <c r="Y718" s="197"/>
      <c r="Z718" s="197"/>
      <c r="AA718" s="197"/>
      <c r="AB718" s="197">
        <f t="shared" si="12"/>
        <v>0</v>
      </c>
    </row>
    <row r="719" spans="1:28">
      <c r="A719">
        <f>+IF(P719&gt;0,+MAX(A$8:A718)+1,0)</f>
        <v>0</v>
      </c>
      <c r="B719" s="240"/>
      <c r="C719" s="237"/>
      <c r="D719" s="242"/>
      <c r="E719" s="237"/>
      <c r="F719" s="236"/>
      <c r="G719" s="236"/>
      <c r="H719" s="306" t="str">
        <f>IFERROR(+VLOOKUP(G719,'šifarnik Pg-Pa'!O$6:Q$22,2,FALSE),"")</f>
        <v/>
      </c>
      <c r="I719" s="146" t="str">
        <f>IFERROR(+VLOOKUP($G719,'šifarnik Pg-Pa'!$O$6:$Q$22,3,FALSE),"")</f>
        <v/>
      </c>
      <c r="J719" s="236"/>
      <c r="K719" s="305" t="str">
        <f>IFERROR(+VLOOKUP(J719,'šifarnik Pg-Pa'!O$28:P$140,2,FALSE),"")</f>
        <v/>
      </c>
      <c r="L719" s="245"/>
      <c r="M719" s="244"/>
      <c r="N719" s="239"/>
      <c r="O719" s="195"/>
      <c r="P719" s="239"/>
      <c r="Q719" s="239"/>
      <c r="R719" s="76"/>
      <c r="S719" s="76"/>
      <c r="T719" s="76"/>
      <c r="U719" s="76"/>
      <c r="V719" s="197"/>
      <c r="W719" s="197"/>
      <c r="X719" s="197"/>
      <c r="Y719" s="197"/>
      <c r="Z719" s="197"/>
      <c r="AA719" s="197"/>
      <c r="AB719" s="197">
        <f t="shared" si="12"/>
        <v>0</v>
      </c>
    </row>
    <row r="720" spans="1:28">
      <c r="A720">
        <f>+IF(P720&gt;0,+MAX(A$8:A719)+1,0)</f>
        <v>0</v>
      </c>
      <c r="B720" s="240"/>
      <c r="C720" s="237"/>
      <c r="D720" s="242"/>
      <c r="E720" s="237"/>
      <c r="F720" s="236"/>
      <c r="G720" s="236"/>
      <c r="H720" s="306" t="str">
        <f>IFERROR(+VLOOKUP(G720,'šifarnik Pg-Pa'!O$6:Q$22,2,FALSE),"")</f>
        <v/>
      </c>
      <c r="I720" s="146" t="str">
        <f>IFERROR(+VLOOKUP($G720,'šifarnik Pg-Pa'!$O$6:$Q$22,3,FALSE),"")</f>
        <v/>
      </c>
      <c r="J720" s="236"/>
      <c r="K720" s="305" t="str">
        <f>IFERROR(+VLOOKUP(J720,'šifarnik Pg-Pa'!O$28:P$140,2,FALSE),"")</f>
        <v/>
      </c>
      <c r="L720" s="245"/>
      <c r="M720" s="244"/>
      <c r="N720" s="239"/>
      <c r="O720" s="195"/>
      <c r="P720" s="239"/>
      <c r="Q720" s="239"/>
      <c r="R720" s="76"/>
      <c r="S720" s="76"/>
      <c r="T720" s="76"/>
      <c r="U720" s="76"/>
      <c r="V720" s="197"/>
      <c r="W720" s="197"/>
      <c r="X720" s="197"/>
      <c r="Y720" s="197"/>
      <c r="Z720" s="197"/>
      <c r="AA720" s="197"/>
      <c r="AB720" s="197">
        <f t="shared" si="12"/>
        <v>0</v>
      </c>
    </row>
    <row r="721" spans="1:28">
      <c r="A721">
        <f>+IF(P721&gt;0,+MAX(A$8:A720)+1,0)</f>
        <v>0</v>
      </c>
      <c r="B721" s="240"/>
      <c r="C721" s="237"/>
      <c r="D721" s="242"/>
      <c r="E721" s="237"/>
      <c r="F721" s="236"/>
      <c r="G721" s="236"/>
      <c r="H721" s="306" t="str">
        <f>IFERROR(+VLOOKUP(G721,'šifarnik Pg-Pa'!O$6:Q$22,2,FALSE),"")</f>
        <v/>
      </c>
      <c r="I721" s="146" t="str">
        <f>IFERROR(+VLOOKUP($G721,'šifarnik Pg-Pa'!$O$6:$Q$22,3,FALSE),"")</f>
        <v/>
      </c>
      <c r="J721" s="236"/>
      <c r="K721" s="305" t="str">
        <f>IFERROR(+VLOOKUP(J721,'šifarnik Pg-Pa'!O$28:P$140,2,FALSE),"")</f>
        <v/>
      </c>
      <c r="L721" s="245"/>
      <c r="M721" s="244"/>
      <c r="N721" s="239"/>
      <c r="O721" s="195"/>
      <c r="P721" s="239"/>
      <c r="Q721" s="239"/>
      <c r="R721" s="76"/>
      <c r="S721" s="76"/>
      <c r="T721" s="76"/>
      <c r="U721" s="76"/>
      <c r="V721" s="197"/>
      <c r="W721" s="197"/>
      <c r="X721" s="197"/>
      <c r="Y721" s="197"/>
      <c r="Z721" s="197"/>
      <c r="AA721" s="197"/>
      <c r="AB721" s="197">
        <f t="shared" si="12"/>
        <v>0</v>
      </c>
    </row>
    <row r="722" spans="1:28">
      <c r="A722">
        <f>+IF(P722&gt;0,+MAX(A$8:A721)+1,0)</f>
        <v>0</v>
      </c>
      <c r="B722" s="240"/>
      <c r="C722" s="237"/>
      <c r="D722" s="242"/>
      <c r="E722" s="237"/>
      <c r="F722" s="236"/>
      <c r="G722" s="236"/>
      <c r="H722" s="306" t="str">
        <f>IFERROR(+VLOOKUP(G722,'šifarnik Pg-Pa'!O$6:Q$22,2,FALSE),"")</f>
        <v/>
      </c>
      <c r="I722" s="146" t="str">
        <f>IFERROR(+VLOOKUP($G722,'šifarnik Pg-Pa'!$O$6:$Q$22,3,FALSE),"")</f>
        <v/>
      </c>
      <c r="J722" s="236"/>
      <c r="K722" s="305" t="str">
        <f>IFERROR(+VLOOKUP(J722,'šifarnik Pg-Pa'!O$28:P$140,2,FALSE),"")</f>
        <v/>
      </c>
      <c r="L722" s="245"/>
      <c r="M722" s="244"/>
      <c r="N722" s="239"/>
      <c r="O722" s="195"/>
      <c r="P722" s="239"/>
      <c r="Q722" s="239"/>
      <c r="R722" s="76"/>
      <c r="S722" s="76"/>
      <c r="T722" s="76"/>
      <c r="U722" s="76"/>
      <c r="V722" s="197"/>
      <c r="W722" s="197"/>
      <c r="X722" s="197"/>
      <c r="Y722" s="197"/>
      <c r="Z722" s="197"/>
      <c r="AA722" s="197"/>
      <c r="AB722" s="197">
        <f t="shared" si="12"/>
        <v>0</v>
      </c>
    </row>
    <row r="723" spans="1:28">
      <c r="A723">
        <f>+IF(P723&gt;0,+MAX(A$8:A722)+1,0)</f>
        <v>0</v>
      </c>
      <c r="B723" s="240"/>
      <c r="C723" s="237"/>
      <c r="D723" s="242"/>
      <c r="E723" s="237"/>
      <c r="F723" s="236"/>
      <c r="G723" s="236"/>
      <c r="H723" s="306" t="str">
        <f>IFERROR(+VLOOKUP(G723,'šifarnik Pg-Pa'!O$6:Q$22,2,FALSE),"")</f>
        <v/>
      </c>
      <c r="I723" s="146" t="str">
        <f>IFERROR(+VLOOKUP($G723,'šifarnik Pg-Pa'!$O$6:$Q$22,3,FALSE),"")</f>
        <v/>
      </c>
      <c r="J723" s="236"/>
      <c r="K723" s="305" t="str">
        <f>IFERROR(+VLOOKUP(J723,'šifarnik Pg-Pa'!O$28:P$140,2,FALSE),"")</f>
        <v/>
      </c>
      <c r="L723" s="245"/>
      <c r="M723" s="244"/>
      <c r="N723" s="239"/>
      <c r="O723" s="195"/>
      <c r="P723" s="239"/>
      <c r="Q723" s="239"/>
      <c r="R723" s="76"/>
      <c r="S723" s="76"/>
      <c r="T723" s="76"/>
      <c r="U723" s="76"/>
      <c r="V723" s="197"/>
      <c r="W723" s="197"/>
      <c r="X723" s="197"/>
      <c r="Y723" s="197"/>
      <c r="Z723" s="197"/>
      <c r="AA723" s="197"/>
      <c r="AB723" s="197">
        <f t="shared" si="12"/>
        <v>0</v>
      </c>
    </row>
    <row r="724" spans="1:28">
      <c r="A724">
        <f>+IF(P724&gt;0,+MAX(A$8:A723)+1,0)</f>
        <v>0</v>
      </c>
      <c r="B724" s="240"/>
      <c r="C724" s="237"/>
      <c r="D724" s="242"/>
      <c r="E724" s="237"/>
      <c r="F724" s="236"/>
      <c r="G724" s="236"/>
      <c r="H724" s="306" t="str">
        <f>IFERROR(+VLOOKUP(G724,'šifarnik Pg-Pa'!O$6:Q$22,2,FALSE),"")</f>
        <v/>
      </c>
      <c r="I724" s="146" t="str">
        <f>IFERROR(+VLOOKUP($G724,'šifarnik Pg-Pa'!$O$6:$Q$22,3,FALSE),"")</f>
        <v/>
      </c>
      <c r="J724" s="236"/>
      <c r="K724" s="305" t="str">
        <f>IFERROR(+VLOOKUP(J724,'šifarnik Pg-Pa'!O$28:P$140,2,FALSE),"")</f>
        <v/>
      </c>
      <c r="L724" s="245"/>
      <c r="M724" s="244"/>
      <c r="N724" s="239"/>
      <c r="O724" s="195"/>
      <c r="P724" s="239"/>
      <c r="Q724" s="239"/>
      <c r="R724" s="76"/>
      <c r="S724" s="76"/>
      <c r="T724" s="76"/>
      <c r="U724" s="76"/>
      <c r="V724" s="197"/>
      <c r="W724" s="197"/>
      <c r="X724" s="197"/>
      <c r="Y724" s="197"/>
      <c r="Z724" s="197"/>
      <c r="AA724" s="197"/>
      <c r="AB724" s="197">
        <f t="shared" si="12"/>
        <v>0</v>
      </c>
    </row>
    <row r="725" spans="1:28">
      <c r="A725">
        <f>+IF(P725&gt;0,+MAX(A$8:A724)+1,0)</f>
        <v>0</v>
      </c>
      <c r="B725" s="240"/>
      <c r="C725" s="237"/>
      <c r="D725" s="242"/>
      <c r="E725" s="237"/>
      <c r="F725" s="236"/>
      <c r="G725" s="236"/>
      <c r="H725" s="306" t="str">
        <f>IFERROR(+VLOOKUP(G725,'šifarnik Pg-Pa'!O$6:Q$22,2,FALSE),"")</f>
        <v/>
      </c>
      <c r="I725" s="146" t="str">
        <f>IFERROR(+VLOOKUP($G725,'šifarnik Pg-Pa'!$O$6:$Q$22,3,FALSE),"")</f>
        <v/>
      </c>
      <c r="J725" s="236"/>
      <c r="K725" s="305" t="str">
        <f>IFERROR(+VLOOKUP(J725,'šifarnik Pg-Pa'!O$28:P$140,2,FALSE),"")</f>
        <v/>
      </c>
      <c r="L725" s="245"/>
      <c r="M725" s="244"/>
      <c r="N725" s="239"/>
      <c r="O725" s="195"/>
      <c r="P725" s="239"/>
      <c r="Q725" s="239"/>
      <c r="R725" s="76"/>
      <c r="S725" s="76"/>
      <c r="T725" s="76"/>
      <c r="U725" s="76"/>
      <c r="V725" s="197"/>
      <c r="W725" s="197"/>
      <c r="X725" s="197"/>
      <c r="Y725" s="197"/>
      <c r="Z725" s="197"/>
      <c r="AA725" s="197"/>
      <c r="AB725" s="197">
        <f t="shared" si="12"/>
        <v>0</v>
      </c>
    </row>
    <row r="726" spans="1:28">
      <c r="A726">
        <f>+IF(P726&gt;0,+MAX(A$8:A725)+1,0)</f>
        <v>0</v>
      </c>
      <c r="B726" s="240"/>
      <c r="C726" s="237"/>
      <c r="D726" s="242"/>
      <c r="E726" s="237"/>
      <c r="F726" s="236"/>
      <c r="G726" s="236"/>
      <c r="H726" s="306" t="str">
        <f>IFERROR(+VLOOKUP(G726,'šifarnik Pg-Pa'!O$6:Q$22,2,FALSE),"")</f>
        <v/>
      </c>
      <c r="I726" s="146" t="str">
        <f>IFERROR(+VLOOKUP($G726,'šifarnik Pg-Pa'!$O$6:$Q$22,3,FALSE),"")</f>
        <v/>
      </c>
      <c r="J726" s="236"/>
      <c r="K726" s="305" t="str">
        <f>IFERROR(+VLOOKUP(J726,'šifarnik Pg-Pa'!O$28:P$140,2,FALSE),"")</f>
        <v/>
      </c>
      <c r="L726" s="245"/>
      <c r="M726" s="244"/>
      <c r="N726" s="239"/>
      <c r="O726" s="195"/>
      <c r="P726" s="239"/>
      <c r="Q726" s="239"/>
      <c r="R726" s="76"/>
      <c r="S726" s="76"/>
      <c r="T726" s="76"/>
      <c r="U726" s="76"/>
      <c r="V726" s="197"/>
      <c r="W726" s="197"/>
      <c r="X726" s="197"/>
      <c r="Y726" s="197"/>
      <c r="Z726" s="197"/>
      <c r="AA726" s="197"/>
      <c r="AB726" s="197">
        <f t="shared" si="12"/>
        <v>0</v>
      </c>
    </row>
    <row r="727" spans="1:28">
      <c r="A727">
        <f>+IF(P727&gt;0,+MAX(A$8:A726)+1,0)</f>
        <v>0</v>
      </c>
      <c r="B727" s="240"/>
      <c r="C727" s="237"/>
      <c r="D727" s="242"/>
      <c r="E727" s="237"/>
      <c r="F727" s="236"/>
      <c r="G727" s="236"/>
      <c r="H727" s="306" t="str">
        <f>IFERROR(+VLOOKUP(G727,'šifarnik Pg-Pa'!O$6:Q$22,2,FALSE),"")</f>
        <v/>
      </c>
      <c r="I727" s="146" t="str">
        <f>IFERROR(+VLOOKUP($G727,'šifarnik Pg-Pa'!$O$6:$Q$22,3,FALSE),"")</f>
        <v/>
      </c>
      <c r="J727" s="236"/>
      <c r="K727" s="305" t="str">
        <f>IFERROR(+VLOOKUP(J727,'šifarnik Pg-Pa'!O$28:P$140,2,FALSE),"")</f>
        <v/>
      </c>
      <c r="L727" s="245"/>
      <c r="M727" s="244"/>
      <c r="N727" s="239"/>
      <c r="O727" s="195"/>
      <c r="P727" s="239"/>
      <c r="Q727" s="239"/>
      <c r="R727" s="76"/>
      <c r="S727" s="76"/>
      <c r="T727" s="76"/>
      <c r="U727" s="76"/>
      <c r="V727" s="197"/>
      <c r="W727" s="197"/>
      <c r="X727" s="197"/>
      <c r="Y727" s="197"/>
      <c r="Z727" s="197"/>
      <c r="AA727" s="197"/>
      <c r="AB727" s="197">
        <f t="shared" si="12"/>
        <v>0</v>
      </c>
    </row>
    <row r="728" spans="1:28">
      <c r="A728">
        <f>+IF(P728&gt;0,+MAX(A$8:A727)+1,0)</f>
        <v>0</v>
      </c>
      <c r="B728" s="240"/>
      <c r="C728" s="237"/>
      <c r="D728" s="242"/>
      <c r="E728" s="237"/>
      <c r="F728" s="236"/>
      <c r="G728" s="236"/>
      <c r="H728" s="306" t="str">
        <f>IFERROR(+VLOOKUP(G728,'šifarnik Pg-Pa'!O$6:Q$22,2,FALSE),"")</f>
        <v/>
      </c>
      <c r="I728" s="146" t="str">
        <f>IFERROR(+VLOOKUP($G728,'šifarnik Pg-Pa'!$O$6:$Q$22,3,FALSE),"")</f>
        <v/>
      </c>
      <c r="J728" s="236"/>
      <c r="K728" s="305" t="str">
        <f>IFERROR(+VLOOKUP(J728,'šifarnik Pg-Pa'!O$28:P$140,2,FALSE),"")</f>
        <v/>
      </c>
      <c r="L728" s="245"/>
      <c r="M728" s="244"/>
      <c r="N728" s="239"/>
      <c r="O728" s="195"/>
      <c r="P728" s="239"/>
      <c r="Q728" s="239"/>
      <c r="R728" s="76"/>
      <c r="S728" s="76"/>
      <c r="T728" s="76"/>
      <c r="U728" s="76"/>
      <c r="V728" s="197"/>
      <c r="W728" s="197"/>
      <c r="X728" s="197"/>
      <c r="Y728" s="197"/>
      <c r="Z728" s="197"/>
      <c r="AA728" s="197"/>
      <c r="AB728" s="197">
        <f t="shared" si="12"/>
        <v>0</v>
      </c>
    </row>
    <row r="729" spans="1:28">
      <c r="A729">
        <f>+IF(P729&gt;0,+MAX(A$8:A728)+1,0)</f>
        <v>0</v>
      </c>
      <c r="B729" s="240"/>
      <c r="C729" s="237"/>
      <c r="D729" s="242"/>
      <c r="E729" s="237"/>
      <c r="F729" s="236"/>
      <c r="G729" s="236"/>
      <c r="H729" s="306" t="str">
        <f>IFERROR(+VLOOKUP(G729,'šifarnik Pg-Pa'!O$6:Q$22,2,FALSE),"")</f>
        <v/>
      </c>
      <c r="I729" s="146" t="str">
        <f>IFERROR(+VLOOKUP($G729,'šifarnik Pg-Pa'!$O$6:$Q$22,3,FALSE),"")</f>
        <v/>
      </c>
      <c r="J729" s="236"/>
      <c r="K729" s="305" t="str">
        <f>IFERROR(+VLOOKUP(J729,'šifarnik Pg-Pa'!O$28:P$140,2,FALSE),"")</f>
        <v/>
      </c>
      <c r="L729" s="245"/>
      <c r="M729" s="244"/>
      <c r="N729" s="239"/>
      <c r="O729" s="195"/>
      <c r="P729" s="239"/>
      <c r="Q729" s="239"/>
      <c r="R729" s="76"/>
      <c r="S729" s="76"/>
      <c r="T729" s="76"/>
      <c r="U729" s="76"/>
      <c r="V729" s="197"/>
      <c r="W729" s="197"/>
      <c r="X729" s="197"/>
      <c r="Y729" s="197"/>
      <c r="Z729" s="197"/>
      <c r="AA729" s="197"/>
      <c r="AB729" s="197">
        <f t="shared" si="12"/>
        <v>0</v>
      </c>
    </row>
    <row r="730" spans="1:28">
      <c r="A730">
        <f>+IF(P730&gt;0,+MAX(A$8:A729)+1,0)</f>
        <v>0</v>
      </c>
      <c r="B730" s="240"/>
      <c r="C730" s="237"/>
      <c r="D730" s="242"/>
      <c r="E730" s="237"/>
      <c r="F730" s="236"/>
      <c r="G730" s="236"/>
      <c r="H730" s="306" t="str">
        <f>IFERROR(+VLOOKUP(G730,'šifarnik Pg-Pa'!O$6:Q$22,2,FALSE),"")</f>
        <v/>
      </c>
      <c r="I730" s="146" t="str">
        <f>IFERROR(+VLOOKUP($G730,'šifarnik Pg-Pa'!$O$6:$Q$22,3,FALSE),"")</f>
        <v/>
      </c>
      <c r="J730" s="236"/>
      <c r="K730" s="305" t="str">
        <f>IFERROR(+VLOOKUP(J730,'šifarnik Pg-Pa'!O$28:P$140,2,FALSE),"")</f>
        <v/>
      </c>
      <c r="L730" s="245"/>
      <c r="M730" s="244"/>
      <c r="N730" s="239"/>
      <c r="O730" s="195"/>
      <c r="P730" s="239"/>
      <c r="Q730" s="239"/>
      <c r="R730" s="76"/>
      <c r="S730" s="76"/>
      <c r="T730" s="76"/>
      <c r="U730" s="76"/>
      <c r="V730" s="197"/>
      <c r="W730" s="197"/>
      <c r="X730" s="197"/>
      <c r="Y730" s="197"/>
      <c r="Z730" s="197"/>
      <c r="AA730" s="197"/>
      <c r="AB730" s="197">
        <f t="shared" si="12"/>
        <v>0</v>
      </c>
    </row>
    <row r="731" spans="1:28">
      <c r="A731">
        <f>+IF(P731&gt;0,+MAX(A$8:A730)+1,0)</f>
        <v>0</v>
      </c>
      <c r="B731" s="240"/>
      <c r="C731" s="237"/>
      <c r="D731" s="242"/>
      <c r="E731" s="237"/>
      <c r="F731" s="236"/>
      <c r="G731" s="236"/>
      <c r="H731" s="306" t="str">
        <f>IFERROR(+VLOOKUP(G731,'šifarnik Pg-Pa'!O$6:Q$22,2,FALSE),"")</f>
        <v/>
      </c>
      <c r="I731" s="146" t="str">
        <f>IFERROR(+VLOOKUP($G731,'šifarnik Pg-Pa'!$O$6:$Q$22,3,FALSE),"")</f>
        <v/>
      </c>
      <c r="J731" s="236"/>
      <c r="K731" s="305" t="str">
        <f>IFERROR(+VLOOKUP(J731,'šifarnik Pg-Pa'!O$28:P$140,2,FALSE),"")</f>
        <v/>
      </c>
      <c r="L731" s="245"/>
      <c r="M731" s="244"/>
      <c r="N731" s="239"/>
      <c r="O731" s="195"/>
      <c r="P731" s="239"/>
      <c r="Q731" s="239"/>
      <c r="R731" s="76"/>
      <c r="S731" s="76"/>
      <c r="T731" s="76"/>
      <c r="U731" s="76"/>
      <c r="V731" s="197"/>
      <c r="W731" s="197"/>
      <c r="X731" s="197"/>
      <c r="Y731" s="197"/>
      <c r="Z731" s="197"/>
      <c r="AA731" s="197"/>
      <c r="AB731" s="197">
        <f t="shared" si="12"/>
        <v>0</v>
      </c>
    </row>
    <row r="732" spans="1:28">
      <c r="A732">
        <f>+IF(P732&gt;0,+MAX(A$8:A731)+1,0)</f>
        <v>0</v>
      </c>
      <c r="B732" s="240"/>
      <c r="C732" s="237"/>
      <c r="D732" s="242"/>
      <c r="E732" s="237"/>
      <c r="F732" s="236"/>
      <c r="G732" s="236"/>
      <c r="H732" s="306" t="str">
        <f>IFERROR(+VLOOKUP(G732,'šifarnik Pg-Pa'!O$6:Q$22,2,FALSE),"")</f>
        <v/>
      </c>
      <c r="I732" s="146" t="str">
        <f>IFERROR(+VLOOKUP($G732,'šifarnik Pg-Pa'!$O$6:$Q$22,3,FALSE),"")</f>
        <v/>
      </c>
      <c r="J732" s="236"/>
      <c r="K732" s="305" t="str">
        <f>IFERROR(+VLOOKUP(J732,'šifarnik Pg-Pa'!O$28:P$140,2,FALSE),"")</f>
        <v/>
      </c>
      <c r="L732" s="245"/>
      <c r="M732" s="244"/>
      <c r="N732" s="239"/>
      <c r="O732" s="195"/>
      <c r="P732" s="239"/>
      <c r="Q732" s="239"/>
      <c r="R732" s="76"/>
      <c r="S732" s="76"/>
      <c r="T732" s="76"/>
      <c r="U732" s="76"/>
      <c r="V732" s="197"/>
      <c r="W732" s="197"/>
      <c r="X732" s="197"/>
      <c r="Y732" s="197"/>
      <c r="Z732" s="197"/>
      <c r="AA732" s="197"/>
      <c r="AB732" s="197">
        <f t="shared" si="12"/>
        <v>0</v>
      </c>
    </row>
    <row r="733" spans="1:28">
      <c r="A733">
        <f>+IF(P733&gt;0,+MAX(A$8:A732)+1,0)</f>
        <v>0</v>
      </c>
      <c r="B733" s="240"/>
      <c r="C733" s="237"/>
      <c r="D733" s="242"/>
      <c r="E733" s="237"/>
      <c r="F733" s="236"/>
      <c r="G733" s="236"/>
      <c r="H733" s="306" t="str">
        <f>IFERROR(+VLOOKUP(G733,'šifarnik Pg-Pa'!O$6:Q$22,2,FALSE),"")</f>
        <v/>
      </c>
      <c r="I733" s="146" t="str">
        <f>IFERROR(+VLOOKUP($G733,'šifarnik Pg-Pa'!$O$6:$Q$22,3,FALSE),"")</f>
        <v/>
      </c>
      <c r="J733" s="236"/>
      <c r="K733" s="305" t="str">
        <f>IFERROR(+VLOOKUP(J733,'šifarnik Pg-Pa'!O$28:P$140,2,FALSE),"")</f>
        <v/>
      </c>
      <c r="L733" s="245"/>
      <c r="M733" s="244"/>
      <c r="N733" s="239"/>
      <c r="O733" s="195"/>
      <c r="P733" s="239"/>
      <c r="Q733" s="239"/>
      <c r="R733" s="76"/>
      <c r="S733" s="76"/>
      <c r="T733" s="76"/>
      <c r="U733" s="76"/>
      <c r="V733" s="197"/>
      <c r="W733" s="197"/>
      <c r="X733" s="197"/>
      <c r="Y733" s="197"/>
      <c r="Z733" s="197"/>
      <c r="AA733" s="197"/>
      <c r="AB733" s="197">
        <f t="shared" si="12"/>
        <v>0</v>
      </c>
    </row>
    <row r="734" spans="1:28">
      <c r="A734">
        <f>+IF(P734&gt;0,+MAX(A$8:A733)+1,0)</f>
        <v>0</v>
      </c>
      <c r="B734" s="240"/>
      <c r="C734" s="237"/>
      <c r="D734" s="242"/>
      <c r="E734" s="237"/>
      <c r="F734" s="236"/>
      <c r="G734" s="236"/>
      <c r="H734" s="306" t="str">
        <f>IFERROR(+VLOOKUP(G734,'šifarnik Pg-Pa'!O$6:Q$22,2,FALSE),"")</f>
        <v/>
      </c>
      <c r="I734" s="146" t="str">
        <f>IFERROR(+VLOOKUP($G734,'šifarnik Pg-Pa'!$O$6:$Q$22,3,FALSE),"")</f>
        <v/>
      </c>
      <c r="J734" s="236"/>
      <c r="K734" s="305" t="str">
        <f>IFERROR(+VLOOKUP(J734,'šifarnik Pg-Pa'!O$28:P$140,2,FALSE),"")</f>
        <v/>
      </c>
      <c r="L734" s="245"/>
      <c r="M734" s="244"/>
      <c r="N734" s="239"/>
      <c r="O734" s="195"/>
      <c r="P734" s="239"/>
      <c r="Q734" s="239"/>
      <c r="R734" s="76"/>
      <c r="S734" s="76"/>
      <c r="T734" s="76"/>
      <c r="U734" s="76"/>
      <c r="V734" s="197"/>
      <c r="W734" s="197"/>
      <c r="X734" s="197"/>
      <c r="Y734" s="197"/>
      <c r="Z734" s="197"/>
      <c r="AA734" s="197"/>
      <c r="AB734" s="197">
        <f t="shared" si="12"/>
        <v>0</v>
      </c>
    </row>
    <row r="735" spans="1:28">
      <c r="A735">
        <f>+IF(P735&gt;0,+MAX(A$8:A734)+1,0)</f>
        <v>0</v>
      </c>
      <c r="B735" s="240"/>
      <c r="C735" s="237"/>
      <c r="D735" s="242"/>
      <c r="E735" s="237"/>
      <c r="F735" s="236"/>
      <c r="G735" s="236"/>
      <c r="H735" s="306" t="str">
        <f>IFERROR(+VLOOKUP(G735,'šifarnik Pg-Pa'!O$6:Q$22,2,FALSE),"")</f>
        <v/>
      </c>
      <c r="I735" s="146" t="str">
        <f>IFERROR(+VLOOKUP($G735,'šifarnik Pg-Pa'!$O$6:$Q$22,3,FALSE),"")</f>
        <v/>
      </c>
      <c r="J735" s="236"/>
      <c r="K735" s="305" t="str">
        <f>IFERROR(+VLOOKUP(J735,'šifarnik Pg-Pa'!O$28:P$140,2,FALSE),"")</f>
        <v/>
      </c>
      <c r="L735" s="245"/>
      <c r="M735" s="244"/>
      <c r="N735" s="239"/>
      <c r="O735" s="195"/>
      <c r="P735" s="239"/>
      <c r="Q735" s="239"/>
      <c r="R735" s="76"/>
      <c r="S735" s="76"/>
      <c r="T735" s="76"/>
      <c r="U735" s="76"/>
      <c r="V735" s="197"/>
      <c r="W735" s="197"/>
      <c r="X735" s="197"/>
      <c r="Y735" s="197"/>
      <c r="Z735" s="197"/>
      <c r="AA735" s="197"/>
      <c r="AB735" s="197">
        <f t="shared" si="12"/>
        <v>0</v>
      </c>
    </row>
    <row r="736" spans="1:28">
      <c r="A736">
        <f>+IF(P736&gt;0,+MAX(A$8:A735)+1,0)</f>
        <v>0</v>
      </c>
      <c r="B736" s="240"/>
      <c r="C736" s="237"/>
      <c r="D736" s="242"/>
      <c r="E736" s="237"/>
      <c r="F736" s="236"/>
      <c r="G736" s="236"/>
      <c r="H736" s="306" t="str">
        <f>IFERROR(+VLOOKUP(G736,'šifarnik Pg-Pa'!O$6:Q$22,2,FALSE),"")</f>
        <v/>
      </c>
      <c r="I736" s="146" t="str">
        <f>IFERROR(+VLOOKUP($G736,'šifarnik Pg-Pa'!$O$6:$Q$22,3,FALSE),"")</f>
        <v/>
      </c>
      <c r="J736" s="236"/>
      <c r="K736" s="305" t="str">
        <f>IFERROR(+VLOOKUP(J736,'šifarnik Pg-Pa'!O$28:P$140,2,FALSE),"")</f>
        <v/>
      </c>
      <c r="L736" s="245"/>
      <c r="M736" s="244"/>
      <c r="N736" s="239"/>
      <c r="O736" s="195"/>
      <c r="P736" s="239"/>
      <c r="Q736" s="239"/>
      <c r="R736" s="76"/>
      <c r="S736" s="76"/>
      <c r="T736" s="76"/>
      <c r="U736" s="76"/>
      <c r="V736" s="197"/>
      <c r="W736" s="197"/>
      <c r="X736" s="197"/>
      <c r="Y736" s="197"/>
      <c r="Z736" s="197"/>
      <c r="AA736" s="197"/>
      <c r="AB736" s="197">
        <f t="shared" si="12"/>
        <v>0</v>
      </c>
    </row>
    <row r="737" spans="1:28">
      <c r="A737">
        <f>+IF(P737&gt;0,+MAX(A$8:A736)+1,0)</f>
        <v>0</v>
      </c>
      <c r="B737" s="240"/>
      <c r="C737" s="237"/>
      <c r="D737" s="242"/>
      <c r="E737" s="237"/>
      <c r="F737" s="236"/>
      <c r="G737" s="236"/>
      <c r="H737" s="306" t="str">
        <f>IFERROR(+VLOOKUP(G737,'šifarnik Pg-Pa'!O$6:Q$22,2,FALSE),"")</f>
        <v/>
      </c>
      <c r="I737" s="146" t="str">
        <f>IFERROR(+VLOOKUP($G737,'šifarnik Pg-Pa'!$O$6:$Q$22,3,FALSE),"")</f>
        <v/>
      </c>
      <c r="J737" s="236"/>
      <c r="K737" s="305" t="str">
        <f>IFERROR(+VLOOKUP(J737,'šifarnik Pg-Pa'!O$28:P$140,2,FALSE),"")</f>
        <v/>
      </c>
      <c r="L737" s="245"/>
      <c r="M737" s="244"/>
      <c r="N737" s="239"/>
      <c r="O737" s="195"/>
      <c r="P737" s="239"/>
      <c r="Q737" s="239"/>
      <c r="R737" s="76"/>
      <c r="S737" s="76"/>
      <c r="T737" s="76"/>
      <c r="U737" s="76"/>
      <c r="V737" s="197"/>
      <c r="W737" s="197"/>
      <c r="X737" s="197"/>
      <c r="Y737" s="197"/>
      <c r="Z737" s="197"/>
      <c r="AA737" s="197"/>
      <c r="AB737" s="197">
        <f t="shared" si="12"/>
        <v>0</v>
      </c>
    </row>
    <row r="738" spans="1:28">
      <c r="A738">
        <f>+IF(P738&gt;0,+MAX(A$8:A737)+1,0)</f>
        <v>0</v>
      </c>
      <c r="B738" s="240"/>
      <c r="C738" s="237"/>
      <c r="D738" s="242"/>
      <c r="E738" s="237"/>
      <c r="F738" s="236"/>
      <c r="G738" s="236"/>
      <c r="H738" s="306" t="str">
        <f>IFERROR(+VLOOKUP(G738,'šifarnik Pg-Pa'!O$6:Q$22,2,FALSE),"")</f>
        <v/>
      </c>
      <c r="I738" s="146" t="str">
        <f>IFERROR(+VLOOKUP($G738,'šifarnik Pg-Pa'!$O$6:$Q$22,3,FALSE),"")</f>
        <v/>
      </c>
      <c r="J738" s="236"/>
      <c r="K738" s="305" t="str">
        <f>IFERROR(+VLOOKUP(J738,'šifarnik Pg-Pa'!O$28:P$140,2,FALSE),"")</f>
        <v/>
      </c>
      <c r="L738" s="245"/>
      <c r="M738" s="244"/>
      <c r="N738" s="239"/>
      <c r="O738" s="195"/>
      <c r="P738" s="239"/>
      <c r="Q738" s="239"/>
      <c r="R738" s="76"/>
      <c r="S738" s="76"/>
      <c r="T738" s="76"/>
      <c r="U738" s="76"/>
      <c r="V738" s="197"/>
      <c r="W738" s="197"/>
      <c r="X738" s="197"/>
      <c r="Y738" s="197"/>
      <c r="Z738" s="197"/>
      <c r="AA738" s="197"/>
      <c r="AB738" s="197">
        <f t="shared" si="12"/>
        <v>0</v>
      </c>
    </row>
    <row r="739" spans="1:28">
      <c r="A739">
        <f>+IF(P739&gt;0,+MAX(A$8:A738)+1,0)</f>
        <v>0</v>
      </c>
      <c r="B739" s="240"/>
      <c r="C739" s="237"/>
      <c r="D739" s="242"/>
      <c r="E739" s="237"/>
      <c r="F739" s="236"/>
      <c r="G739" s="236"/>
      <c r="H739" s="306" t="str">
        <f>IFERROR(+VLOOKUP(G739,'šifarnik Pg-Pa'!O$6:Q$22,2,FALSE),"")</f>
        <v/>
      </c>
      <c r="I739" s="146" t="str">
        <f>IFERROR(+VLOOKUP($G739,'šifarnik Pg-Pa'!$O$6:$Q$22,3,FALSE),"")</f>
        <v/>
      </c>
      <c r="J739" s="236"/>
      <c r="K739" s="305" t="str">
        <f>IFERROR(+VLOOKUP(J739,'šifarnik Pg-Pa'!O$28:P$140,2,FALSE),"")</f>
        <v/>
      </c>
      <c r="L739" s="245"/>
      <c r="M739" s="244"/>
      <c r="N739" s="239"/>
      <c r="O739" s="195"/>
      <c r="P739" s="239"/>
      <c r="Q739" s="239"/>
      <c r="R739" s="76"/>
      <c r="S739" s="76"/>
      <c r="T739" s="76"/>
      <c r="U739" s="76"/>
      <c r="V739" s="197"/>
      <c r="W739" s="197"/>
      <c r="X739" s="197"/>
      <c r="Y739" s="197"/>
      <c r="Z739" s="197"/>
      <c r="AA739" s="197"/>
      <c r="AB739" s="197">
        <f t="shared" si="12"/>
        <v>0</v>
      </c>
    </row>
    <row r="740" spans="1:28">
      <c r="A740">
        <f>+IF(P740&gt;0,+MAX(A$8:A739)+1,0)</f>
        <v>0</v>
      </c>
      <c r="B740" s="240"/>
      <c r="C740" s="237"/>
      <c r="D740" s="242"/>
      <c r="E740" s="237"/>
      <c r="F740" s="236"/>
      <c r="G740" s="236"/>
      <c r="H740" s="306" t="str">
        <f>IFERROR(+VLOOKUP(G740,'šifarnik Pg-Pa'!O$6:Q$22,2,FALSE),"")</f>
        <v/>
      </c>
      <c r="I740" s="146" t="str">
        <f>IFERROR(+VLOOKUP($G740,'šifarnik Pg-Pa'!$O$6:$Q$22,3,FALSE),"")</f>
        <v/>
      </c>
      <c r="J740" s="236"/>
      <c r="K740" s="305" t="str">
        <f>IFERROR(+VLOOKUP(J740,'šifarnik Pg-Pa'!O$28:P$140,2,FALSE),"")</f>
        <v/>
      </c>
      <c r="L740" s="245"/>
      <c r="M740" s="244"/>
      <c r="N740" s="239"/>
      <c r="O740" s="195"/>
      <c r="P740" s="239"/>
      <c r="Q740" s="239"/>
      <c r="R740" s="76"/>
      <c r="S740" s="76"/>
      <c r="T740" s="76"/>
      <c r="U740" s="76"/>
      <c r="V740" s="197"/>
      <c r="W740" s="197"/>
      <c r="X740" s="197"/>
      <c r="Y740" s="197"/>
      <c r="Z740" s="197"/>
      <c r="AA740" s="197"/>
      <c r="AB740" s="197">
        <f t="shared" si="12"/>
        <v>0</v>
      </c>
    </row>
    <row r="741" spans="1:28">
      <c r="A741">
        <f>+IF(P741&gt;0,+MAX(A$8:A740)+1,0)</f>
        <v>0</v>
      </c>
      <c r="B741" s="240"/>
      <c r="C741" s="237"/>
      <c r="D741" s="242"/>
      <c r="E741" s="237"/>
      <c r="F741" s="236"/>
      <c r="G741" s="236"/>
      <c r="H741" s="306" t="str">
        <f>IFERROR(+VLOOKUP(G741,'šifarnik Pg-Pa'!O$6:Q$22,2,FALSE),"")</f>
        <v/>
      </c>
      <c r="I741" s="146" t="str">
        <f>IFERROR(+VLOOKUP($G741,'šifarnik Pg-Pa'!$O$6:$Q$22,3,FALSE),"")</f>
        <v/>
      </c>
      <c r="J741" s="236"/>
      <c r="K741" s="305" t="str">
        <f>IFERROR(+VLOOKUP(J741,'šifarnik Pg-Pa'!O$28:P$140,2,FALSE),"")</f>
        <v/>
      </c>
      <c r="L741" s="245"/>
      <c r="M741" s="244"/>
      <c r="N741" s="239"/>
      <c r="O741" s="195"/>
      <c r="P741" s="239"/>
      <c r="Q741" s="239"/>
      <c r="R741" s="76"/>
      <c r="S741" s="76"/>
      <c r="T741" s="76"/>
      <c r="U741" s="76"/>
      <c r="V741" s="197"/>
      <c r="W741" s="197"/>
      <c r="X741" s="197"/>
      <c r="Y741" s="197"/>
      <c r="Z741" s="197"/>
      <c r="AA741" s="197"/>
      <c r="AB741" s="197">
        <f t="shared" si="12"/>
        <v>0</v>
      </c>
    </row>
    <row r="742" spans="1:28">
      <c r="A742">
        <f>+IF(P742&gt;0,+MAX(A$8:A741)+1,0)</f>
        <v>0</v>
      </c>
      <c r="B742" s="240"/>
      <c r="C742" s="237"/>
      <c r="D742" s="242"/>
      <c r="E742" s="237"/>
      <c r="F742" s="236"/>
      <c r="G742" s="236"/>
      <c r="H742" s="306" t="str">
        <f>IFERROR(+VLOOKUP(G742,'šifarnik Pg-Pa'!O$6:Q$22,2,FALSE),"")</f>
        <v/>
      </c>
      <c r="I742" s="146" t="str">
        <f>IFERROR(+VLOOKUP($G742,'šifarnik Pg-Pa'!$O$6:$Q$22,3,FALSE),"")</f>
        <v/>
      </c>
      <c r="J742" s="236"/>
      <c r="K742" s="305" t="str">
        <f>IFERROR(+VLOOKUP(J742,'šifarnik Pg-Pa'!O$28:P$140,2,FALSE),"")</f>
        <v/>
      </c>
      <c r="L742" s="245"/>
      <c r="M742" s="244"/>
      <c r="N742" s="239"/>
      <c r="O742" s="195"/>
      <c r="P742" s="239"/>
      <c r="Q742" s="239"/>
      <c r="R742" s="76"/>
      <c r="S742" s="76"/>
      <c r="T742" s="76"/>
      <c r="U742" s="76"/>
      <c r="V742" s="197"/>
      <c r="W742" s="197"/>
      <c r="X742" s="197"/>
      <c r="Y742" s="197"/>
      <c r="Z742" s="197"/>
      <c r="AA742" s="197"/>
      <c r="AB742" s="197">
        <f t="shared" si="12"/>
        <v>0</v>
      </c>
    </row>
    <row r="743" spans="1:28">
      <c r="A743">
        <f>+IF(P743&gt;0,+MAX(A$8:A742)+1,0)</f>
        <v>0</v>
      </c>
      <c r="B743" s="240"/>
      <c r="C743" s="237"/>
      <c r="D743" s="242"/>
      <c r="E743" s="237"/>
      <c r="F743" s="236"/>
      <c r="G743" s="236"/>
      <c r="H743" s="306" t="str">
        <f>IFERROR(+VLOOKUP(G743,'šifarnik Pg-Pa'!O$6:Q$22,2,FALSE),"")</f>
        <v/>
      </c>
      <c r="I743" s="146" t="str">
        <f>IFERROR(+VLOOKUP($G743,'šifarnik Pg-Pa'!$O$6:$Q$22,3,FALSE),"")</f>
        <v/>
      </c>
      <c r="J743" s="236"/>
      <c r="K743" s="305" t="str">
        <f>IFERROR(+VLOOKUP(J743,'šifarnik Pg-Pa'!O$28:P$140,2,FALSE),"")</f>
        <v/>
      </c>
      <c r="L743" s="245"/>
      <c r="M743" s="244"/>
      <c r="N743" s="239"/>
      <c r="O743" s="195"/>
      <c r="P743" s="239"/>
      <c r="Q743" s="239"/>
      <c r="R743" s="76"/>
      <c r="S743" s="76"/>
      <c r="T743" s="76"/>
      <c r="U743" s="76"/>
      <c r="V743" s="197"/>
      <c r="W743" s="197"/>
      <c r="X743" s="197"/>
      <c r="Y743" s="197"/>
      <c r="Z743" s="197"/>
      <c r="AA743" s="197"/>
      <c r="AB743" s="197">
        <f t="shared" si="12"/>
        <v>0</v>
      </c>
    </row>
    <row r="744" spans="1:28">
      <c r="A744">
        <f>+IF(P744&gt;0,+MAX(A$8:A743)+1,0)</f>
        <v>0</v>
      </c>
      <c r="B744" s="240"/>
      <c r="C744" s="237"/>
      <c r="D744" s="242"/>
      <c r="E744" s="237"/>
      <c r="F744" s="236"/>
      <c r="G744" s="236"/>
      <c r="H744" s="306" t="str">
        <f>IFERROR(+VLOOKUP(G744,'šifarnik Pg-Pa'!O$6:Q$22,2,FALSE),"")</f>
        <v/>
      </c>
      <c r="I744" s="146" t="str">
        <f>IFERROR(+VLOOKUP($G744,'šifarnik Pg-Pa'!$O$6:$Q$22,3,FALSE),"")</f>
        <v/>
      </c>
      <c r="J744" s="236"/>
      <c r="K744" s="305" t="str">
        <f>IFERROR(+VLOOKUP(J744,'šifarnik Pg-Pa'!O$28:P$140,2,FALSE),"")</f>
        <v/>
      </c>
      <c r="L744" s="245"/>
      <c r="M744" s="244"/>
      <c r="N744" s="239"/>
      <c r="O744" s="195"/>
      <c r="P744" s="239"/>
      <c r="Q744" s="239"/>
      <c r="R744" s="76"/>
      <c r="S744" s="76"/>
      <c r="T744" s="76"/>
      <c r="U744" s="76"/>
      <c r="V744" s="197"/>
      <c r="W744" s="197"/>
      <c r="X744" s="197"/>
      <c r="Y744" s="197"/>
      <c r="Z744" s="197"/>
      <c r="AA744" s="197"/>
      <c r="AB744" s="197">
        <f t="shared" si="12"/>
        <v>0</v>
      </c>
    </row>
    <row r="745" spans="1:28">
      <c r="A745">
        <f>+IF(P745&gt;0,+MAX(A$8:A744)+1,0)</f>
        <v>0</v>
      </c>
      <c r="B745" s="240"/>
      <c r="C745" s="237"/>
      <c r="D745" s="242"/>
      <c r="E745" s="237"/>
      <c r="F745" s="236"/>
      <c r="G745" s="236"/>
      <c r="H745" s="306" t="str">
        <f>IFERROR(+VLOOKUP(G745,'šifarnik Pg-Pa'!O$6:Q$22,2,FALSE),"")</f>
        <v/>
      </c>
      <c r="I745" s="146" t="str">
        <f>IFERROR(+VLOOKUP($G745,'šifarnik Pg-Pa'!$O$6:$Q$22,3,FALSE),"")</f>
        <v/>
      </c>
      <c r="J745" s="236"/>
      <c r="K745" s="305" t="str">
        <f>IFERROR(+VLOOKUP(J745,'šifarnik Pg-Pa'!O$28:P$140,2,FALSE),"")</f>
        <v/>
      </c>
      <c r="L745" s="245"/>
      <c r="M745" s="244"/>
      <c r="N745" s="239"/>
      <c r="O745" s="195"/>
      <c r="P745" s="239"/>
      <c r="Q745" s="239"/>
      <c r="R745" s="76"/>
      <c r="S745" s="76"/>
      <c r="T745" s="76"/>
      <c r="U745" s="76"/>
      <c r="V745" s="197"/>
      <c r="W745" s="197"/>
      <c r="X745" s="197"/>
      <c r="Y745" s="197"/>
      <c r="Z745" s="197"/>
      <c r="AA745" s="197"/>
      <c r="AB745" s="197">
        <f t="shared" si="12"/>
        <v>0</v>
      </c>
    </row>
    <row r="746" spans="1:28">
      <c r="A746">
        <f>+IF(P746&gt;0,+MAX(A$8:A745)+1,0)</f>
        <v>0</v>
      </c>
      <c r="B746" s="240"/>
      <c r="C746" s="237"/>
      <c r="D746" s="242"/>
      <c r="E746" s="237"/>
      <c r="F746" s="236"/>
      <c r="G746" s="236"/>
      <c r="H746" s="306" t="str">
        <f>IFERROR(+VLOOKUP(G746,'šifarnik Pg-Pa'!O$6:Q$22,2,FALSE),"")</f>
        <v/>
      </c>
      <c r="I746" s="146" t="str">
        <f>IFERROR(+VLOOKUP($G746,'šifarnik Pg-Pa'!$O$6:$Q$22,3,FALSE),"")</f>
        <v/>
      </c>
      <c r="J746" s="236"/>
      <c r="K746" s="305" t="str">
        <f>IFERROR(+VLOOKUP(J746,'šifarnik Pg-Pa'!O$28:P$140,2,FALSE),"")</f>
        <v/>
      </c>
      <c r="L746" s="245"/>
      <c r="M746" s="244"/>
      <c r="N746" s="239"/>
      <c r="O746" s="195"/>
      <c r="P746" s="239"/>
      <c r="Q746" s="239"/>
      <c r="R746" s="76"/>
      <c r="S746" s="76"/>
      <c r="T746" s="76"/>
      <c r="U746" s="76"/>
      <c r="V746" s="197"/>
      <c r="W746" s="197"/>
      <c r="X746" s="197"/>
      <c r="Y746" s="197"/>
      <c r="Z746" s="197"/>
      <c r="AA746" s="197"/>
      <c r="AB746" s="197">
        <f t="shared" si="12"/>
        <v>0</v>
      </c>
    </row>
    <row r="747" spans="1:28">
      <c r="A747">
        <f>+IF(P747&gt;0,+MAX(A$8:A746)+1,0)</f>
        <v>0</v>
      </c>
      <c r="B747" s="240"/>
      <c r="C747" s="237"/>
      <c r="D747" s="242"/>
      <c r="E747" s="237"/>
      <c r="F747" s="236"/>
      <c r="G747" s="236"/>
      <c r="H747" s="306" t="str">
        <f>IFERROR(+VLOOKUP(G747,'šifarnik Pg-Pa'!O$6:Q$22,2,FALSE),"")</f>
        <v/>
      </c>
      <c r="I747" s="146" t="str">
        <f>IFERROR(+VLOOKUP($G747,'šifarnik Pg-Pa'!$O$6:$Q$22,3,FALSE),"")</f>
        <v/>
      </c>
      <c r="J747" s="236"/>
      <c r="K747" s="305" t="str">
        <f>IFERROR(+VLOOKUP(J747,'šifarnik Pg-Pa'!O$28:P$140,2,FALSE),"")</f>
        <v/>
      </c>
      <c r="L747" s="245"/>
      <c r="M747" s="244"/>
      <c r="N747" s="239"/>
      <c r="O747" s="195"/>
      <c r="P747" s="239"/>
      <c r="Q747" s="239"/>
      <c r="R747" s="76"/>
      <c r="S747" s="76"/>
      <c r="T747" s="76"/>
      <c r="U747" s="76"/>
      <c r="V747" s="197"/>
      <c r="W747" s="197"/>
      <c r="X747" s="197"/>
      <c r="Y747" s="197"/>
      <c r="Z747" s="197"/>
      <c r="AA747" s="197"/>
      <c r="AB747" s="197">
        <f t="shared" si="12"/>
        <v>0</v>
      </c>
    </row>
    <row r="748" spans="1:28">
      <c r="A748">
        <f>+IF(P748&gt;0,+MAX(A$8:A747)+1,0)</f>
        <v>0</v>
      </c>
      <c r="B748" s="240"/>
      <c r="C748" s="237"/>
      <c r="D748" s="242"/>
      <c r="E748" s="237"/>
      <c r="F748" s="236"/>
      <c r="G748" s="236"/>
      <c r="H748" s="306" t="str">
        <f>IFERROR(+VLOOKUP(G748,'šifarnik Pg-Pa'!O$6:Q$22,2,FALSE),"")</f>
        <v/>
      </c>
      <c r="I748" s="146" t="str">
        <f>IFERROR(+VLOOKUP($G748,'šifarnik Pg-Pa'!$O$6:$Q$22,3,FALSE),"")</f>
        <v/>
      </c>
      <c r="J748" s="236"/>
      <c r="K748" s="305" t="str">
        <f>IFERROR(+VLOOKUP(J748,'šifarnik Pg-Pa'!O$28:P$140,2,FALSE),"")</f>
        <v/>
      </c>
      <c r="L748" s="245"/>
      <c r="M748" s="244"/>
      <c r="N748" s="239"/>
      <c r="O748" s="195"/>
      <c r="P748" s="239"/>
      <c r="Q748" s="239"/>
      <c r="R748" s="76"/>
      <c r="S748" s="76"/>
      <c r="T748" s="76"/>
      <c r="U748" s="76"/>
      <c r="V748" s="197"/>
      <c r="W748" s="197"/>
      <c r="X748" s="197"/>
      <c r="Y748" s="197"/>
      <c r="Z748" s="197"/>
      <c r="AA748" s="197"/>
      <c r="AB748" s="197">
        <f t="shared" si="12"/>
        <v>0</v>
      </c>
    </row>
    <row r="749" spans="1:28">
      <c r="A749">
        <f>+IF(P749&gt;0,+MAX(A$8:A748)+1,0)</f>
        <v>0</v>
      </c>
      <c r="B749" s="240"/>
      <c r="C749" s="237"/>
      <c r="D749" s="242"/>
      <c r="E749" s="237"/>
      <c r="F749" s="236"/>
      <c r="G749" s="236"/>
      <c r="H749" s="306" t="str">
        <f>IFERROR(+VLOOKUP(G749,'šifarnik Pg-Pa'!O$6:Q$22,2,FALSE),"")</f>
        <v/>
      </c>
      <c r="I749" s="146" t="str">
        <f>IFERROR(+VLOOKUP($G749,'šifarnik Pg-Pa'!$O$6:$Q$22,3,FALSE),"")</f>
        <v/>
      </c>
      <c r="J749" s="236"/>
      <c r="K749" s="305" t="str">
        <f>IFERROR(+VLOOKUP(J749,'šifarnik Pg-Pa'!O$28:P$140,2,FALSE),"")</f>
        <v/>
      </c>
      <c r="L749" s="245"/>
      <c r="M749" s="244"/>
      <c r="N749" s="239"/>
      <c r="O749" s="195"/>
      <c r="P749" s="239"/>
      <c r="Q749" s="239"/>
      <c r="R749" s="76"/>
      <c r="S749" s="76"/>
      <c r="T749" s="76"/>
      <c r="U749" s="76"/>
      <c r="V749" s="197"/>
      <c r="W749" s="197"/>
      <c r="X749" s="197"/>
      <c r="Y749" s="197"/>
      <c r="Z749" s="197"/>
      <c r="AA749" s="197"/>
      <c r="AB749" s="197">
        <f t="shared" si="12"/>
        <v>0</v>
      </c>
    </row>
    <row r="750" spans="1:28">
      <c r="A750">
        <f>+IF(P750&gt;0,+MAX(A$8:A749)+1,0)</f>
        <v>0</v>
      </c>
      <c r="B750" s="240"/>
      <c r="C750" s="237"/>
      <c r="D750" s="242"/>
      <c r="E750" s="237"/>
      <c r="F750" s="236"/>
      <c r="G750" s="236"/>
      <c r="H750" s="306" t="str">
        <f>IFERROR(+VLOOKUP(G750,'šifarnik Pg-Pa'!O$6:Q$22,2,FALSE),"")</f>
        <v/>
      </c>
      <c r="I750" s="146" t="str">
        <f>IFERROR(+VLOOKUP($G750,'šifarnik Pg-Pa'!$O$6:$Q$22,3,FALSE),"")</f>
        <v/>
      </c>
      <c r="J750" s="236"/>
      <c r="K750" s="305" t="str">
        <f>IFERROR(+VLOOKUP(J750,'šifarnik Pg-Pa'!O$28:P$140,2,FALSE),"")</f>
        <v/>
      </c>
      <c r="L750" s="245"/>
      <c r="M750" s="244"/>
      <c r="N750" s="239"/>
      <c r="O750" s="195"/>
      <c r="P750" s="239"/>
      <c r="Q750" s="239"/>
      <c r="R750" s="76"/>
      <c r="S750" s="76"/>
      <c r="T750" s="76"/>
      <c r="U750" s="76"/>
      <c r="V750" s="197"/>
      <c r="W750" s="197"/>
      <c r="X750" s="197"/>
      <c r="Y750" s="197"/>
      <c r="Z750" s="197"/>
      <c r="AA750" s="197"/>
      <c r="AB750" s="197">
        <f t="shared" si="12"/>
        <v>0</v>
      </c>
    </row>
    <row r="751" spans="1:28">
      <c r="A751">
        <f>+IF(P751&gt;0,+MAX(A$8:A750)+1,0)</f>
        <v>0</v>
      </c>
      <c r="B751" s="240"/>
      <c r="C751" s="237"/>
      <c r="D751" s="242"/>
      <c r="E751" s="237"/>
      <c r="F751" s="236"/>
      <c r="G751" s="236"/>
      <c r="H751" s="306" t="str">
        <f>IFERROR(+VLOOKUP(G751,'šifarnik Pg-Pa'!O$6:Q$22,2,FALSE),"")</f>
        <v/>
      </c>
      <c r="I751" s="146" t="str">
        <f>IFERROR(+VLOOKUP($G751,'šifarnik Pg-Pa'!$O$6:$Q$22,3,FALSE),"")</f>
        <v/>
      </c>
      <c r="J751" s="236"/>
      <c r="K751" s="305" t="str">
        <f>IFERROR(+VLOOKUP(J751,'šifarnik Pg-Pa'!O$28:P$140,2,FALSE),"")</f>
        <v/>
      </c>
      <c r="L751" s="245"/>
      <c r="M751" s="244"/>
      <c r="N751" s="239"/>
      <c r="O751" s="195"/>
      <c r="P751" s="239"/>
      <c r="Q751" s="239"/>
      <c r="R751" s="76"/>
      <c r="S751" s="76"/>
      <c r="T751" s="76"/>
      <c r="U751" s="76"/>
      <c r="V751" s="197"/>
      <c r="W751" s="197"/>
      <c r="X751" s="197"/>
      <c r="Y751" s="197"/>
      <c r="Z751" s="197"/>
      <c r="AA751" s="197"/>
      <c r="AB751" s="197">
        <f t="shared" si="12"/>
        <v>0</v>
      </c>
    </row>
    <row r="752" spans="1:28">
      <c r="A752">
        <f>+IF(P752&gt;0,+MAX(A$8:A751)+1,0)</f>
        <v>0</v>
      </c>
      <c r="B752" s="240"/>
      <c r="C752" s="237"/>
      <c r="D752" s="242"/>
      <c r="E752" s="237"/>
      <c r="F752" s="236"/>
      <c r="G752" s="236"/>
      <c r="H752" s="306" t="str">
        <f>IFERROR(+VLOOKUP(G752,'šifarnik Pg-Pa'!O$6:Q$22,2,FALSE),"")</f>
        <v/>
      </c>
      <c r="I752" s="146" t="str">
        <f>IFERROR(+VLOOKUP($G752,'šifarnik Pg-Pa'!$O$6:$Q$22,3,FALSE),"")</f>
        <v/>
      </c>
      <c r="J752" s="236"/>
      <c r="K752" s="305" t="str">
        <f>IFERROR(+VLOOKUP(J752,'šifarnik Pg-Pa'!O$28:P$140,2,FALSE),"")</f>
        <v/>
      </c>
      <c r="L752" s="245"/>
      <c r="M752" s="244"/>
      <c r="N752" s="239"/>
      <c r="O752" s="195"/>
      <c r="P752" s="239"/>
      <c r="Q752" s="239"/>
      <c r="R752" s="76"/>
      <c r="S752" s="76"/>
      <c r="T752" s="76"/>
      <c r="U752" s="76"/>
      <c r="V752" s="197"/>
      <c r="W752" s="197"/>
      <c r="X752" s="197"/>
      <c r="Y752" s="197"/>
      <c r="Z752" s="197"/>
      <c r="AA752" s="197"/>
      <c r="AB752" s="197">
        <f t="shared" si="12"/>
        <v>0</v>
      </c>
    </row>
    <row r="753" spans="1:28">
      <c r="A753">
        <f>+IF(P753&gt;0,+MAX(A$8:A752)+1,0)</f>
        <v>0</v>
      </c>
      <c r="B753" s="240"/>
      <c r="C753" s="237"/>
      <c r="D753" s="242"/>
      <c r="E753" s="237"/>
      <c r="F753" s="236"/>
      <c r="G753" s="236"/>
      <c r="H753" s="306" t="str">
        <f>IFERROR(+VLOOKUP(G753,'šifarnik Pg-Pa'!O$6:Q$22,2,FALSE),"")</f>
        <v/>
      </c>
      <c r="I753" s="146" t="str">
        <f>IFERROR(+VLOOKUP($G753,'šifarnik Pg-Pa'!$O$6:$Q$22,3,FALSE),"")</f>
        <v/>
      </c>
      <c r="J753" s="236"/>
      <c r="K753" s="305" t="str">
        <f>IFERROR(+VLOOKUP(J753,'šifarnik Pg-Pa'!O$28:P$140,2,FALSE),"")</f>
        <v/>
      </c>
      <c r="L753" s="245"/>
      <c r="M753" s="244"/>
      <c r="N753" s="239"/>
      <c r="O753" s="195"/>
      <c r="P753" s="239"/>
      <c r="Q753" s="239"/>
      <c r="R753" s="76"/>
      <c r="S753" s="76"/>
      <c r="T753" s="76"/>
      <c r="U753" s="76"/>
      <c r="V753" s="197"/>
      <c r="W753" s="197"/>
      <c r="X753" s="197"/>
      <c r="Y753" s="197"/>
      <c r="Z753" s="197"/>
      <c r="AA753" s="197"/>
      <c r="AB753" s="197">
        <f t="shared" si="12"/>
        <v>0</v>
      </c>
    </row>
    <row r="754" spans="1:28">
      <c r="A754">
        <f>+IF(P754&gt;0,+MAX(A$8:A753)+1,0)</f>
        <v>0</v>
      </c>
      <c r="B754" s="240"/>
      <c r="C754" s="237"/>
      <c r="D754" s="242"/>
      <c r="E754" s="237"/>
      <c r="F754" s="236"/>
      <c r="G754" s="236"/>
      <c r="H754" s="306" t="str">
        <f>IFERROR(+VLOOKUP(G754,'šifarnik Pg-Pa'!O$6:Q$22,2,FALSE),"")</f>
        <v/>
      </c>
      <c r="I754" s="146" t="str">
        <f>IFERROR(+VLOOKUP($G754,'šifarnik Pg-Pa'!$O$6:$Q$22,3,FALSE),"")</f>
        <v/>
      </c>
      <c r="J754" s="236"/>
      <c r="K754" s="305" t="str">
        <f>IFERROR(+VLOOKUP(J754,'šifarnik Pg-Pa'!O$28:P$140,2,FALSE),"")</f>
        <v/>
      </c>
      <c r="L754" s="245"/>
      <c r="M754" s="244"/>
      <c r="N754" s="239"/>
      <c r="O754" s="195"/>
      <c r="P754" s="239"/>
      <c r="Q754" s="239"/>
      <c r="R754" s="76"/>
      <c r="S754" s="76"/>
      <c r="T754" s="76"/>
      <c r="U754" s="76"/>
      <c r="V754" s="197"/>
      <c r="W754" s="197"/>
      <c r="X754" s="197"/>
      <c r="Y754" s="197"/>
      <c r="Z754" s="197"/>
      <c r="AA754" s="197"/>
      <c r="AB754" s="197">
        <f t="shared" si="12"/>
        <v>0</v>
      </c>
    </row>
    <row r="755" spans="1:28">
      <c r="A755">
        <f>+IF(P755&gt;0,+MAX(A$8:A754)+1,0)</f>
        <v>0</v>
      </c>
      <c r="B755" s="240"/>
      <c r="C755" s="237"/>
      <c r="D755" s="242"/>
      <c r="E755" s="237"/>
      <c r="F755" s="236"/>
      <c r="G755" s="236"/>
      <c r="H755" s="306" t="str">
        <f>IFERROR(+VLOOKUP(G755,'šifarnik Pg-Pa'!O$6:Q$22,2,FALSE),"")</f>
        <v/>
      </c>
      <c r="I755" s="146" t="str">
        <f>IFERROR(+VLOOKUP($G755,'šifarnik Pg-Pa'!$O$6:$Q$22,3,FALSE),"")</f>
        <v/>
      </c>
      <c r="J755" s="236"/>
      <c r="K755" s="305" t="str">
        <f>IFERROR(+VLOOKUP(J755,'šifarnik Pg-Pa'!O$28:P$140,2,FALSE),"")</f>
        <v/>
      </c>
      <c r="L755" s="245"/>
      <c r="M755" s="244"/>
      <c r="N755" s="239"/>
      <c r="O755" s="195"/>
      <c r="P755" s="239"/>
      <c r="Q755" s="239"/>
      <c r="R755" s="76"/>
      <c r="S755" s="76"/>
      <c r="T755" s="76"/>
      <c r="U755" s="76"/>
      <c r="V755" s="197"/>
      <c r="W755" s="197"/>
      <c r="X755" s="197"/>
      <c r="Y755" s="197"/>
      <c r="Z755" s="197"/>
      <c r="AA755" s="197"/>
      <c r="AB755" s="197">
        <f t="shared" si="12"/>
        <v>0</v>
      </c>
    </row>
    <row r="756" spans="1:28">
      <c r="A756">
        <f>+IF(P756&gt;0,+MAX(A$8:A755)+1,0)</f>
        <v>0</v>
      </c>
      <c r="B756" s="240"/>
      <c r="C756" s="237"/>
      <c r="D756" s="242"/>
      <c r="E756" s="237"/>
      <c r="F756" s="236"/>
      <c r="G756" s="236"/>
      <c r="H756" s="306" t="str">
        <f>IFERROR(+VLOOKUP(G756,'šifarnik Pg-Pa'!O$6:Q$22,2,FALSE),"")</f>
        <v/>
      </c>
      <c r="I756" s="146" t="str">
        <f>IFERROR(+VLOOKUP($G756,'šifarnik Pg-Pa'!$O$6:$Q$22,3,FALSE),"")</f>
        <v/>
      </c>
      <c r="J756" s="236"/>
      <c r="K756" s="305" t="str">
        <f>IFERROR(+VLOOKUP(J756,'šifarnik Pg-Pa'!O$28:P$140,2,FALSE),"")</f>
        <v/>
      </c>
      <c r="L756" s="245"/>
      <c r="M756" s="244"/>
      <c r="N756" s="239"/>
      <c r="O756" s="195"/>
      <c r="P756" s="239"/>
      <c r="Q756" s="239"/>
      <c r="R756" s="76"/>
      <c r="S756" s="76"/>
      <c r="T756" s="76"/>
      <c r="U756" s="76"/>
      <c r="V756" s="197"/>
      <c r="W756" s="197"/>
      <c r="X756" s="197"/>
      <c r="Y756" s="197"/>
      <c r="Z756" s="197"/>
      <c r="AA756" s="197"/>
      <c r="AB756" s="197">
        <f t="shared" si="12"/>
        <v>0</v>
      </c>
    </row>
    <row r="757" spans="1:28">
      <c r="A757">
        <f>+IF(P757&gt;0,+MAX(A$8:A756)+1,0)</f>
        <v>0</v>
      </c>
      <c r="B757" s="240"/>
      <c r="C757" s="237"/>
      <c r="D757" s="242"/>
      <c r="E757" s="237"/>
      <c r="F757" s="236"/>
      <c r="G757" s="236"/>
      <c r="H757" s="306" t="str">
        <f>IFERROR(+VLOOKUP(G757,'šifarnik Pg-Pa'!O$6:Q$22,2,FALSE),"")</f>
        <v/>
      </c>
      <c r="I757" s="146" t="str">
        <f>IFERROR(+VLOOKUP($G757,'šifarnik Pg-Pa'!$O$6:$Q$22,3,FALSE),"")</f>
        <v/>
      </c>
      <c r="J757" s="236"/>
      <c r="K757" s="305" t="str">
        <f>IFERROR(+VLOOKUP(J757,'šifarnik Pg-Pa'!O$28:P$140,2,FALSE),"")</f>
        <v/>
      </c>
      <c r="L757" s="245"/>
      <c r="M757" s="244"/>
      <c r="N757" s="239"/>
      <c r="O757" s="195"/>
      <c r="P757" s="239"/>
      <c r="Q757" s="239"/>
      <c r="R757" s="76"/>
      <c r="S757" s="76"/>
      <c r="T757" s="76"/>
      <c r="U757" s="76"/>
      <c r="V757" s="197"/>
      <c r="W757" s="197"/>
      <c r="X757" s="197"/>
      <c r="Y757" s="197"/>
      <c r="Z757" s="197"/>
      <c r="AA757" s="197"/>
      <c r="AB757" s="197">
        <f t="shared" si="12"/>
        <v>0</v>
      </c>
    </row>
    <row r="758" spans="1:28">
      <c r="A758">
        <f>+IF(P758&gt;0,+MAX(A$8:A757)+1,0)</f>
        <v>0</v>
      </c>
      <c r="B758" s="240"/>
      <c r="C758" s="237"/>
      <c r="D758" s="242"/>
      <c r="E758" s="237"/>
      <c r="F758" s="236"/>
      <c r="G758" s="236"/>
      <c r="H758" s="306" t="str">
        <f>IFERROR(+VLOOKUP(G758,'šifarnik Pg-Pa'!O$6:Q$22,2,FALSE),"")</f>
        <v/>
      </c>
      <c r="I758" s="146" t="str">
        <f>IFERROR(+VLOOKUP($G758,'šifarnik Pg-Pa'!$O$6:$Q$22,3,FALSE),"")</f>
        <v/>
      </c>
      <c r="J758" s="236"/>
      <c r="K758" s="305" t="str">
        <f>IFERROR(+VLOOKUP(J758,'šifarnik Pg-Pa'!O$28:P$140,2,FALSE),"")</f>
        <v/>
      </c>
      <c r="L758" s="245"/>
      <c r="M758" s="244"/>
      <c r="N758" s="239"/>
      <c r="O758" s="195"/>
      <c r="P758" s="239"/>
      <c r="Q758" s="239"/>
      <c r="R758" s="76"/>
      <c r="S758" s="76"/>
      <c r="T758" s="76"/>
      <c r="U758" s="76"/>
      <c r="V758" s="197"/>
      <c r="W758" s="197"/>
      <c r="X758" s="197"/>
      <c r="Y758" s="197"/>
      <c r="Z758" s="197"/>
      <c r="AA758" s="197"/>
      <c r="AB758" s="197">
        <f t="shared" si="12"/>
        <v>0</v>
      </c>
    </row>
    <row r="759" spans="1:28">
      <c r="A759">
        <f>+IF(P759&gt;0,+MAX(A$8:A758)+1,0)</f>
        <v>0</v>
      </c>
      <c r="B759" s="240"/>
      <c r="C759" s="237"/>
      <c r="D759" s="242"/>
      <c r="E759" s="237"/>
      <c r="F759" s="236"/>
      <c r="G759" s="236"/>
      <c r="H759" s="306" t="str">
        <f>IFERROR(+VLOOKUP(G759,'šifarnik Pg-Pa'!O$6:Q$22,2,FALSE),"")</f>
        <v/>
      </c>
      <c r="I759" s="146" t="str">
        <f>IFERROR(+VLOOKUP($G759,'šifarnik Pg-Pa'!$O$6:$Q$22,3,FALSE),"")</f>
        <v/>
      </c>
      <c r="J759" s="236"/>
      <c r="K759" s="305" t="str">
        <f>IFERROR(+VLOOKUP(J759,'šifarnik Pg-Pa'!O$28:P$140,2,FALSE),"")</f>
        <v/>
      </c>
      <c r="L759" s="245"/>
      <c r="M759" s="244"/>
      <c r="N759" s="239"/>
      <c r="O759" s="195"/>
      <c r="P759" s="239"/>
      <c r="Q759" s="239"/>
      <c r="R759" s="76"/>
      <c r="S759" s="76"/>
      <c r="T759" s="76"/>
      <c r="U759" s="76"/>
      <c r="V759" s="197"/>
      <c r="W759" s="197"/>
      <c r="X759" s="197"/>
      <c r="Y759" s="197"/>
      <c r="Z759" s="197"/>
      <c r="AA759" s="197"/>
      <c r="AB759" s="197">
        <f t="shared" si="12"/>
        <v>0</v>
      </c>
    </row>
    <row r="760" spans="1:28">
      <c r="A760">
        <f>+IF(P760&gt;0,+MAX(A$8:A759)+1,0)</f>
        <v>0</v>
      </c>
      <c r="B760" s="240"/>
      <c r="C760" s="237"/>
      <c r="D760" s="242"/>
      <c r="E760" s="237"/>
      <c r="F760" s="236"/>
      <c r="G760" s="236"/>
      <c r="H760" s="306" t="str">
        <f>IFERROR(+VLOOKUP(G760,'šifarnik Pg-Pa'!O$6:Q$22,2,FALSE),"")</f>
        <v/>
      </c>
      <c r="I760" s="146" t="str">
        <f>IFERROR(+VLOOKUP($G760,'šifarnik Pg-Pa'!$O$6:$Q$22,3,FALSE),"")</f>
        <v/>
      </c>
      <c r="J760" s="236"/>
      <c r="K760" s="305" t="str">
        <f>IFERROR(+VLOOKUP(J760,'šifarnik Pg-Pa'!O$28:P$140,2,FALSE),"")</f>
        <v/>
      </c>
      <c r="L760" s="245"/>
      <c r="M760" s="244"/>
      <c r="N760" s="239"/>
      <c r="O760" s="195"/>
      <c r="P760" s="239"/>
      <c r="Q760" s="239"/>
      <c r="R760" s="76"/>
      <c r="S760" s="76"/>
      <c r="T760" s="76"/>
      <c r="U760" s="76"/>
      <c r="V760" s="197"/>
      <c r="W760" s="197"/>
      <c r="X760" s="197"/>
      <c r="Y760" s="197"/>
      <c r="Z760" s="197"/>
      <c r="AA760" s="197"/>
      <c r="AB760" s="197">
        <f t="shared" si="12"/>
        <v>0</v>
      </c>
    </row>
    <row r="761" spans="1:28">
      <c r="A761">
        <f>+IF(P761&gt;0,+MAX(A$8:A760)+1,0)</f>
        <v>0</v>
      </c>
      <c r="B761" s="240"/>
      <c r="C761" s="237"/>
      <c r="D761" s="242"/>
      <c r="E761" s="237"/>
      <c r="F761" s="236"/>
      <c r="G761" s="236"/>
      <c r="H761" s="306" t="str">
        <f>IFERROR(+VLOOKUP(G761,'šifarnik Pg-Pa'!O$6:Q$22,2,FALSE),"")</f>
        <v/>
      </c>
      <c r="I761" s="146" t="str">
        <f>IFERROR(+VLOOKUP($G761,'šifarnik Pg-Pa'!$O$6:$Q$22,3,FALSE),"")</f>
        <v/>
      </c>
      <c r="J761" s="236"/>
      <c r="K761" s="305" t="str">
        <f>IFERROR(+VLOOKUP(J761,'šifarnik Pg-Pa'!O$28:P$140,2,FALSE),"")</f>
        <v/>
      </c>
      <c r="L761" s="245"/>
      <c r="M761" s="244"/>
      <c r="N761" s="239"/>
      <c r="O761" s="195"/>
      <c r="P761" s="239"/>
      <c r="Q761" s="239"/>
      <c r="R761" s="76"/>
      <c r="S761" s="76"/>
      <c r="T761" s="76"/>
      <c r="U761" s="76"/>
      <c r="V761" s="197"/>
      <c r="W761" s="197"/>
      <c r="X761" s="197"/>
      <c r="Y761" s="197"/>
      <c r="Z761" s="197"/>
      <c r="AA761" s="197"/>
      <c r="AB761" s="197">
        <f t="shared" si="12"/>
        <v>0</v>
      </c>
    </row>
    <row r="762" spans="1:28">
      <c r="A762">
        <f>+IF(P762&gt;0,+MAX(A$8:A761)+1,0)</f>
        <v>0</v>
      </c>
      <c r="B762" s="240"/>
      <c r="C762" s="237"/>
      <c r="D762" s="242"/>
      <c r="E762" s="237"/>
      <c r="F762" s="236"/>
      <c r="G762" s="236"/>
      <c r="H762" s="306" t="str">
        <f>IFERROR(+VLOOKUP(G762,'šifarnik Pg-Pa'!O$6:Q$22,2,FALSE),"")</f>
        <v/>
      </c>
      <c r="I762" s="146" t="str">
        <f>IFERROR(+VLOOKUP($G762,'šifarnik Pg-Pa'!$O$6:$Q$22,3,FALSE),"")</f>
        <v/>
      </c>
      <c r="J762" s="236"/>
      <c r="K762" s="305" t="str">
        <f>IFERROR(+VLOOKUP(J762,'šifarnik Pg-Pa'!O$28:P$140,2,FALSE),"")</f>
        <v/>
      </c>
      <c r="L762" s="245"/>
      <c r="M762" s="244"/>
      <c r="N762" s="239"/>
      <c r="O762" s="195"/>
      <c r="P762" s="239"/>
      <c r="Q762" s="239"/>
      <c r="R762" s="76"/>
      <c r="S762" s="76"/>
      <c r="T762" s="76"/>
      <c r="U762" s="76"/>
      <c r="V762" s="197"/>
      <c r="W762" s="197"/>
      <c r="X762" s="197"/>
      <c r="Y762" s="197"/>
      <c r="Z762" s="197"/>
      <c r="AA762" s="197"/>
      <c r="AB762" s="197">
        <f t="shared" si="12"/>
        <v>0</v>
      </c>
    </row>
    <row r="763" spans="1:28">
      <c r="A763">
        <f>+IF(P763&gt;0,+MAX(A$8:A762)+1,0)</f>
        <v>0</v>
      </c>
      <c r="B763" s="240"/>
      <c r="C763" s="237"/>
      <c r="D763" s="242"/>
      <c r="E763" s="237"/>
      <c r="F763" s="236"/>
      <c r="G763" s="236"/>
      <c r="H763" s="306" t="str">
        <f>IFERROR(+VLOOKUP(G763,'šifarnik Pg-Pa'!O$6:Q$22,2,FALSE),"")</f>
        <v/>
      </c>
      <c r="I763" s="146" t="str">
        <f>IFERROR(+VLOOKUP($G763,'šifarnik Pg-Pa'!$O$6:$Q$22,3,FALSE),"")</f>
        <v/>
      </c>
      <c r="J763" s="236"/>
      <c r="K763" s="305" t="str">
        <f>IFERROR(+VLOOKUP(J763,'šifarnik Pg-Pa'!O$28:P$140,2,FALSE),"")</f>
        <v/>
      </c>
      <c r="L763" s="245"/>
      <c r="M763" s="244"/>
      <c r="N763" s="239"/>
      <c r="O763" s="195"/>
      <c r="P763" s="239"/>
      <c r="Q763" s="239"/>
      <c r="R763" s="76"/>
      <c r="S763" s="76"/>
      <c r="T763" s="76"/>
      <c r="U763" s="76"/>
      <c r="V763" s="197"/>
      <c r="W763" s="197"/>
      <c r="X763" s="197"/>
      <c r="Y763" s="197"/>
      <c r="Z763" s="197"/>
      <c r="AA763" s="197"/>
      <c r="AB763" s="197">
        <f t="shared" si="12"/>
        <v>0</v>
      </c>
    </row>
    <row r="764" spans="1:28">
      <c r="A764">
        <f>+IF(P764&gt;0,+MAX(A$8:A763)+1,0)</f>
        <v>0</v>
      </c>
      <c r="B764" s="240"/>
      <c r="C764" s="237"/>
      <c r="D764" s="242"/>
      <c r="E764" s="237"/>
      <c r="F764" s="236"/>
      <c r="G764" s="236"/>
      <c r="H764" s="306" t="str">
        <f>IFERROR(+VLOOKUP(G764,'šifarnik Pg-Pa'!O$6:Q$22,2,FALSE),"")</f>
        <v/>
      </c>
      <c r="I764" s="146" t="str">
        <f>IFERROR(+VLOOKUP($G764,'šifarnik Pg-Pa'!$O$6:$Q$22,3,FALSE),"")</f>
        <v/>
      </c>
      <c r="J764" s="236"/>
      <c r="K764" s="305" t="str">
        <f>IFERROR(+VLOOKUP(J764,'šifarnik Pg-Pa'!O$28:P$140,2,FALSE),"")</f>
        <v/>
      </c>
      <c r="L764" s="245"/>
      <c r="M764" s="244"/>
      <c r="N764" s="239"/>
      <c r="O764" s="195"/>
      <c r="P764" s="239"/>
      <c r="Q764" s="239"/>
      <c r="R764" s="76"/>
      <c r="S764" s="76"/>
      <c r="T764" s="76"/>
      <c r="U764" s="76"/>
      <c r="V764" s="197"/>
      <c r="W764" s="197"/>
      <c r="X764" s="197"/>
      <c r="Y764" s="197"/>
      <c r="Z764" s="197"/>
      <c r="AA764" s="197"/>
      <c r="AB764" s="197">
        <f t="shared" si="12"/>
        <v>0</v>
      </c>
    </row>
    <row r="765" spans="1:28">
      <c r="A765">
        <f>+IF(P765&gt;0,+MAX(A$8:A764)+1,0)</f>
        <v>0</v>
      </c>
      <c r="B765" s="240"/>
      <c r="C765" s="237"/>
      <c r="D765" s="242"/>
      <c r="E765" s="237"/>
      <c r="F765" s="236"/>
      <c r="G765" s="236"/>
      <c r="H765" s="306" t="str">
        <f>IFERROR(+VLOOKUP(G765,'šifarnik Pg-Pa'!O$6:Q$22,2,FALSE),"")</f>
        <v/>
      </c>
      <c r="I765" s="146" t="str">
        <f>IFERROR(+VLOOKUP($G765,'šifarnik Pg-Pa'!$O$6:$Q$22,3,FALSE),"")</f>
        <v/>
      </c>
      <c r="J765" s="236"/>
      <c r="K765" s="305" t="str">
        <f>IFERROR(+VLOOKUP(J765,'šifarnik Pg-Pa'!O$28:P$140,2,FALSE),"")</f>
        <v/>
      </c>
      <c r="L765" s="245"/>
      <c r="M765" s="244"/>
      <c r="N765" s="239"/>
      <c r="O765" s="195"/>
      <c r="P765" s="239"/>
      <c r="Q765" s="239"/>
      <c r="R765" s="76"/>
      <c r="S765" s="76"/>
      <c r="T765" s="76"/>
      <c r="U765" s="76"/>
      <c r="V765" s="197"/>
      <c r="W765" s="197"/>
      <c r="X765" s="197"/>
      <c r="Y765" s="197"/>
      <c r="Z765" s="197"/>
      <c r="AA765" s="197"/>
      <c r="AB765" s="197">
        <f t="shared" si="12"/>
        <v>0</v>
      </c>
    </row>
    <row r="766" spans="1:28">
      <c r="A766">
        <f>+IF(P766&gt;0,+MAX(A$8:A765)+1,0)</f>
        <v>0</v>
      </c>
      <c r="B766" s="240"/>
      <c r="C766" s="237"/>
      <c r="D766" s="242"/>
      <c r="E766" s="237"/>
      <c r="F766" s="236"/>
      <c r="G766" s="236"/>
      <c r="H766" s="306" t="str">
        <f>IFERROR(+VLOOKUP(G766,'šifarnik Pg-Pa'!O$6:Q$22,2,FALSE),"")</f>
        <v/>
      </c>
      <c r="I766" s="146" t="str">
        <f>IFERROR(+VLOOKUP($G766,'šifarnik Pg-Pa'!$O$6:$Q$22,3,FALSE),"")</f>
        <v/>
      </c>
      <c r="J766" s="236"/>
      <c r="K766" s="305" t="str">
        <f>IFERROR(+VLOOKUP(J766,'šifarnik Pg-Pa'!O$28:P$140,2,FALSE),"")</f>
        <v/>
      </c>
      <c r="L766" s="245"/>
      <c r="M766" s="244"/>
      <c r="N766" s="239"/>
      <c r="O766" s="195"/>
      <c r="P766" s="239"/>
      <c r="Q766" s="239"/>
      <c r="R766" s="76"/>
      <c r="S766" s="76"/>
      <c r="T766" s="76"/>
      <c r="U766" s="76"/>
      <c r="V766" s="197"/>
      <c r="W766" s="197"/>
      <c r="X766" s="197"/>
      <c r="Y766" s="197"/>
      <c r="Z766" s="197"/>
      <c r="AA766" s="197"/>
      <c r="AB766" s="197">
        <f t="shared" si="12"/>
        <v>0</v>
      </c>
    </row>
    <row r="767" spans="1:28">
      <c r="A767">
        <f>+IF(P767&gt;0,+MAX(A$8:A766)+1,0)</f>
        <v>0</v>
      </c>
      <c r="B767" s="240"/>
      <c r="C767" s="237"/>
      <c r="D767" s="242"/>
      <c r="E767" s="237"/>
      <c r="F767" s="236"/>
      <c r="G767" s="236"/>
      <c r="H767" s="306" t="str">
        <f>IFERROR(+VLOOKUP(G767,'šifarnik Pg-Pa'!O$6:Q$22,2,FALSE),"")</f>
        <v/>
      </c>
      <c r="I767" s="146" t="str">
        <f>IFERROR(+VLOOKUP($G767,'šifarnik Pg-Pa'!$O$6:$Q$22,3,FALSE),"")</f>
        <v/>
      </c>
      <c r="J767" s="236"/>
      <c r="K767" s="305" t="str">
        <f>IFERROR(+VLOOKUP(J767,'šifarnik Pg-Pa'!O$28:P$140,2,FALSE),"")</f>
        <v/>
      </c>
      <c r="L767" s="245"/>
      <c r="M767" s="244"/>
      <c r="N767" s="239"/>
      <c r="O767" s="195"/>
      <c r="P767" s="239"/>
      <c r="Q767" s="239"/>
      <c r="R767" s="76"/>
      <c r="S767" s="76"/>
      <c r="T767" s="76"/>
      <c r="U767" s="76"/>
      <c r="V767" s="197"/>
      <c r="W767" s="197"/>
      <c r="X767" s="197"/>
      <c r="Y767" s="197"/>
      <c r="Z767" s="197"/>
      <c r="AA767" s="197"/>
      <c r="AB767" s="197">
        <f t="shared" si="12"/>
        <v>0</v>
      </c>
    </row>
    <row r="768" spans="1:28">
      <c r="A768">
        <f>+IF(P768&gt;0,+MAX(A$8:A767)+1,0)</f>
        <v>0</v>
      </c>
      <c r="B768" s="240"/>
      <c r="C768" s="237"/>
      <c r="D768" s="242"/>
      <c r="E768" s="237"/>
      <c r="F768" s="236"/>
      <c r="G768" s="236"/>
      <c r="H768" s="306" t="str">
        <f>IFERROR(+VLOOKUP(G768,'šifarnik Pg-Pa'!O$6:Q$22,2,FALSE),"")</f>
        <v/>
      </c>
      <c r="I768" s="146" t="str">
        <f>IFERROR(+VLOOKUP($G768,'šifarnik Pg-Pa'!$O$6:$Q$22,3,FALSE),"")</f>
        <v/>
      </c>
      <c r="J768" s="236"/>
      <c r="K768" s="305" t="str">
        <f>IFERROR(+VLOOKUP(J768,'šifarnik Pg-Pa'!O$28:P$140,2,FALSE),"")</f>
        <v/>
      </c>
      <c r="L768" s="245"/>
      <c r="M768" s="244"/>
      <c r="N768" s="239"/>
      <c r="O768" s="195"/>
      <c r="P768" s="239"/>
      <c r="Q768" s="239"/>
      <c r="R768" s="76"/>
      <c r="S768" s="76"/>
      <c r="T768" s="76"/>
      <c r="U768" s="76"/>
      <c r="V768" s="197"/>
      <c r="W768" s="197"/>
      <c r="X768" s="197"/>
      <c r="Y768" s="197"/>
      <c r="Z768" s="197"/>
      <c r="AA768" s="197"/>
      <c r="AB768" s="197">
        <f t="shared" si="12"/>
        <v>0</v>
      </c>
    </row>
    <row r="769" spans="1:28">
      <c r="A769">
        <f>+IF(P769&gt;0,+MAX(A$8:A768)+1,0)</f>
        <v>0</v>
      </c>
      <c r="B769" s="240"/>
      <c r="C769" s="237"/>
      <c r="D769" s="242"/>
      <c r="E769" s="237"/>
      <c r="F769" s="236"/>
      <c r="G769" s="236"/>
      <c r="H769" s="306" t="str">
        <f>IFERROR(+VLOOKUP(G769,'šifarnik Pg-Pa'!O$6:Q$22,2,FALSE),"")</f>
        <v/>
      </c>
      <c r="I769" s="146" t="str">
        <f>IFERROR(+VLOOKUP($G769,'šifarnik Pg-Pa'!$O$6:$Q$22,3,FALSE),"")</f>
        <v/>
      </c>
      <c r="J769" s="236"/>
      <c r="K769" s="305" t="str">
        <f>IFERROR(+VLOOKUP(J769,'šifarnik Pg-Pa'!O$28:P$140,2,FALSE),"")</f>
        <v/>
      </c>
      <c r="L769" s="245"/>
      <c r="M769" s="244"/>
      <c r="N769" s="239"/>
      <c r="O769" s="195"/>
      <c r="P769" s="239"/>
      <c r="Q769" s="239"/>
      <c r="R769" s="76"/>
      <c r="S769" s="76"/>
      <c r="T769" s="76"/>
      <c r="U769" s="76"/>
      <c r="V769" s="197"/>
      <c r="W769" s="197"/>
      <c r="X769" s="197"/>
      <c r="Y769" s="197"/>
      <c r="Z769" s="197"/>
      <c r="AA769" s="197"/>
      <c r="AB769" s="197">
        <f t="shared" si="12"/>
        <v>0</v>
      </c>
    </row>
    <row r="770" spans="1:28">
      <c r="A770">
        <f>+IF(P770&gt;0,+MAX(A$8:A769)+1,0)</f>
        <v>0</v>
      </c>
      <c r="B770" s="240"/>
      <c r="C770" s="237"/>
      <c r="D770" s="242"/>
      <c r="E770" s="237"/>
      <c r="F770" s="236"/>
      <c r="G770" s="236"/>
      <c r="H770" s="306" t="str">
        <f>IFERROR(+VLOOKUP(G770,'šifarnik Pg-Pa'!O$6:Q$22,2,FALSE),"")</f>
        <v/>
      </c>
      <c r="I770" s="146" t="str">
        <f>IFERROR(+VLOOKUP($G770,'šifarnik Pg-Pa'!$O$6:$Q$22,3,FALSE),"")</f>
        <v/>
      </c>
      <c r="J770" s="236"/>
      <c r="K770" s="305" t="str">
        <f>IFERROR(+VLOOKUP(J770,'šifarnik Pg-Pa'!O$28:P$140,2,FALSE),"")</f>
        <v/>
      </c>
      <c r="L770" s="245"/>
      <c r="M770" s="244"/>
      <c r="N770" s="239"/>
      <c r="O770" s="195"/>
      <c r="P770" s="239"/>
      <c r="Q770" s="239"/>
      <c r="R770" s="76"/>
      <c r="S770" s="76"/>
      <c r="T770" s="76"/>
      <c r="U770" s="76"/>
      <c r="V770" s="197"/>
      <c r="W770" s="197"/>
      <c r="X770" s="197"/>
      <c r="Y770" s="197"/>
      <c r="Z770" s="197"/>
      <c r="AA770" s="197"/>
      <c r="AB770" s="197">
        <f t="shared" si="12"/>
        <v>0</v>
      </c>
    </row>
    <row r="771" spans="1:28">
      <c r="A771">
        <f>+IF(P771&gt;0,+MAX(A$8:A770)+1,0)</f>
        <v>0</v>
      </c>
      <c r="B771" s="240"/>
      <c r="C771" s="237"/>
      <c r="D771" s="242"/>
      <c r="E771" s="237"/>
      <c r="F771" s="236"/>
      <c r="G771" s="236"/>
      <c r="H771" s="306" t="str">
        <f>IFERROR(+VLOOKUP(G771,'šifarnik Pg-Pa'!O$6:Q$22,2,FALSE),"")</f>
        <v/>
      </c>
      <c r="I771" s="146" t="str">
        <f>IFERROR(+VLOOKUP($G771,'šifarnik Pg-Pa'!$O$6:$Q$22,3,FALSE),"")</f>
        <v/>
      </c>
      <c r="J771" s="236"/>
      <c r="K771" s="305" t="str">
        <f>IFERROR(+VLOOKUP(J771,'šifarnik Pg-Pa'!O$28:P$140,2,FALSE),"")</f>
        <v/>
      </c>
      <c r="L771" s="245"/>
      <c r="M771" s="244"/>
      <c r="N771" s="239"/>
      <c r="O771" s="195"/>
      <c r="P771" s="239"/>
      <c r="Q771" s="239"/>
      <c r="R771" s="76"/>
      <c r="S771" s="76"/>
      <c r="T771" s="76"/>
      <c r="U771" s="76"/>
      <c r="V771" s="197"/>
      <c r="W771" s="197"/>
      <c r="X771" s="197"/>
      <c r="Y771" s="197"/>
      <c r="Z771" s="197"/>
      <c r="AA771" s="197"/>
      <c r="AB771" s="197">
        <f t="shared" si="12"/>
        <v>0</v>
      </c>
    </row>
    <row r="772" spans="1:28">
      <c r="A772">
        <f>+IF(P772&gt;0,+MAX(A$8:A771)+1,0)</f>
        <v>0</v>
      </c>
      <c r="B772" s="240"/>
      <c r="C772" s="237"/>
      <c r="D772" s="242"/>
      <c r="E772" s="237"/>
      <c r="F772" s="236"/>
      <c r="G772" s="236"/>
      <c r="H772" s="306" t="str">
        <f>IFERROR(+VLOOKUP(G772,'šifarnik Pg-Pa'!O$6:Q$22,2,FALSE),"")</f>
        <v/>
      </c>
      <c r="I772" s="146" t="str">
        <f>IFERROR(+VLOOKUP($G772,'šifarnik Pg-Pa'!$O$6:$Q$22,3,FALSE),"")</f>
        <v/>
      </c>
      <c r="J772" s="236"/>
      <c r="K772" s="305" t="str">
        <f>IFERROR(+VLOOKUP(J772,'šifarnik Pg-Pa'!O$28:P$140,2,FALSE),"")</f>
        <v/>
      </c>
      <c r="L772" s="245"/>
      <c r="M772" s="244"/>
      <c r="N772" s="239"/>
      <c r="O772" s="195"/>
      <c r="P772" s="239"/>
      <c r="Q772" s="239"/>
      <c r="R772" s="76"/>
      <c r="S772" s="76"/>
      <c r="T772" s="76"/>
      <c r="U772" s="76"/>
      <c r="V772" s="197"/>
      <c r="W772" s="197"/>
      <c r="X772" s="197"/>
      <c r="Y772" s="197"/>
      <c r="Z772" s="197"/>
      <c r="AA772" s="197"/>
      <c r="AB772" s="197">
        <f t="shared" si="12"/>
        <v>0</v>
      </c>
    </row>
    <row r="773" spans="1:28">
      <c r="A773">
        <f>+IF(P773&gt;0,+MAX(A$8:A772)+1,0)</f>
        <v>0</v>
      </c>
      <c r="B773" s="240"/>
      <c r="C773" s="237"/>
      <c r="D773" s="242"/>
      <c r="E773" s="237"/>
      <c r="F773" s="236"/>
      <c r="G773" s="236"/>
      <c r="H773" s="306" t="str">
        <f>IFERROR(+VLOOKUP(G773,'šifarnik Pg-Pa'!O$6:Q$22,2,FALSE),"")</f>
        <v/>
      </c>
      <c r="I773" s="146" t="str">
        <f>IFERROR(+VLOOKUP($G773,'šifarnik Pg-Pa'!$O$6:$Q$22,3,FALSE),"")</f>
        <v/>
      </c>
      <c r="J773" s="236"/>
      <c r="K773" s="305" t="str">
        <f>IFERROR(+VLOOKUP(J773,'šifarnik Pg-Pa'!O$28:P$140,2,FALSE),"")</f>
        <v/>
      </c>
      <c r="L773" s="245"/>
      <c r="M773" s="244"/>
      <c r="N773" s="239"/>
      <c r="O773" s="195"/>
      <c r="P773" s="239"/>
      <c r="Q773" s="239"/>
      <c r="R773" s="76"/>
      <c r="S773" s="76"/>
      <c r="T773" s="76"/>
      <c r="U773" s="76"/>
      <c r="V773" s="197"/>
      <c r="W773" s="197"/>
      <c r="X773" s="197"/>
      <c r="Y773" s="197"/>
      <c r="Z773" s="197"/>
      <c r="AA773" s="197"/>
      <c r="AB773" s="197">
        <f t="shared" si="12"/>
        <v>0</v>
      </c>
    </row>
    <row r="774" spans="1:28">
      <c r="A774">
        <f>+IF(P774&gt;0,+MAX(A$8:A773)+1,0)</f>
        <v>0</v>
      </c>
      <c r="B774" s="240"/>
      <c r="C774" s="237"/>
      <c r="D774" s="242"/>
      <c r="E774" s="237"/>
      <c r="F774" s="236"/>
      <c r="G774" s="236"/>
      <c r="H774" s="306" t="str">
        <f>IFERROR(+VLOOKUP(G774,'šifarnik Pg-Pa'!O$6:Q$22,2,FALSE),"")</f>
        <v/>
      </c>
      <c r="I774" s="146" t="str">
        <f>IFERROR(+VLOOKUP($G774,'šifarnik Pg-Pa'!$O$6:$Q$22,3,FALSE),"")</f>
        <v/>
      </c>
      <c r="J774" s="236"/>
      <c r="K774" s="305" t="str">
        <f>IFERROR(+VLOOKUP(J774,'šifarnik Pg-Pa'!O$28:P$140,2,FALSE),"")</f>
        <v/>
      </c>
      <c r="L774" s="245"/>
      <c r="M774" s="244"/>
      <c r="N774" s="239"/>
      <c r="O774" s="195"/>
      <c r="P774" s="239"/>
      <c r="Q774" s="239"/>
      <c r="R774" s="76"/>
      <c r="S774" s="76"/>
      <c r="T774" s="76"/>
      <c r="U774" s="76"/>
      <c r="V774" s="197"/>
      <c r="W774" s="197"/>
      <c r="X774" s="197"/>
      <c r="Y774" s="197"/>
      <c r="Z774" s="197"/>
      <c r="AA774" s="197"/>
      <c r="AB774" s="197">
        <f t="shared" si="12"/>
        <v>0</v>
      </c>
    </row>
    <row r="775" spans="1:28">
      <c r="A775">
        <f>+IF(P775&gt;0,+MAX(A$8:A774)+1,0)</f>
        <v>0</v>
      </c>
      <c r="B775" s="240"/>
      <c r="C775" s="237"/>
      <c r="D775" s="242"/>
      <c r="E775" s="237"/>
      <c r="F775" s="236"/>
      <c r="G775" s="236"/>
      <c r="H775" s="306" t="str">
        <f>IFERROR(+VLOOKUP(G775,'šifarnik Pg-Pa'!O$6:Q$22,2,FALSE),"")</f>
        <v/>
      </c>
      <c r="I775" s="146" t="str">
        <f>IFERROR(+VLOOKUP($G775,'šifarnik Pg-Pa'!$O$6:$Q$22,3,FALSE),"")</f>
        <v/>
      </c>
      <c r="J775" s="236"/>
      <c r="K775" s="305" t="str">
        <f>IFERROR(+VLOOKUP(J775,'šifarnik Pg-Pa'!O$28:P$140,2,FALSE),"")</f>
        <v/>
      </c>
      <c r="L775" s="245"/>
      <c r="M775" s="244"/>
      <c r="N775" s="239"/>
      <c r="O775" s="195"/>
      <c r="P775" s="239"/>
      <c r="Q775" s="239"/>
      <c r="R775" s="76"/>
      <c r="S775" s="76"/>
      <c r="T775" s="76"/>
      <c r="U775" s="76"/>
      <c r="V775" s="197"/>
      <c r="W775" s="197"/>
      <c r="X775" s="197"/>
      <c r="Y775" s="197"/>
      <c r="Z775" s="197"/>
      <c r="AA775" s="197"/>
      <c r="AB775" s="197">
        <f t="shared" si="12"/>
        <v>0</v>
      </c>
    </row>
    <row r="776" spans="1:28">
      <c r="A776">
        <f>+IF(P776&gt;0,+MAX(A$8:A775)+1,0)</f>
        <v>0</v>
      </c>
      <c r="B776" s="240"/>
      <c r="C776" s="237"/>
      <c r="D776" s="242"/>
      <c r="E776" s="237"/>
      <c r="F776" s="236"/>
      <c r="G776" s="236"/>
      <c r="H776" s="306" t="str">
        <f>IFERROR(+VLOOKUP(G776,'šifarnik Pg-Pa'!O$6:Q$22,2,FALSE),"")</f>
        <v/>
      </c>
      <c r="I776" s="146" t="str">
        <f>IFERROR(+VLOOKUP($G776,'šifarnik Pg-Pa'!$O$6:$Q$22,3,FALSE),"")</f>
        <v/>
      </c>
      <c r="J776" s="236"/>
      <c r="K776" s="305" t="str">
        <f>IFERROR(+VLOOKUP(J776,'šifarnik Pg-Pa'!O$28:P$140,2,FALSE),"")</f>
        <v/>
      </c>
      <c r="L776" s="245"/>
      <c r="M776" s="244"/>
      <c r="N776" s="239"/>
      <c r="O776" s="195"/>
      <c r="P776" s="239"/>
      <c r="Q776" s="239"/>
      <c r="R776" s="76"/>
      <c r="S776" s="76"/>
      <c r="T776" s="76"/>
      <c r="U776" s="76"/>
      <c r="V776" s="197"/>
      <c r="W776" s="197"/>
      <c r="X776" s="197"/>
      <c r="Y776" s="197"/>
      <c r="Z776" s="197"/>
      <c r="AA776" s="197"/>
      <c r="AB776" s="197">
        <f t="shared" si="12"/>
        <v>0</v>
      </c>
    </row>
    <row r="777" spans="1:28">
      <c r="A777">
        <f>+IF(P777&gt;0,+MAX(A$8:A776)+1,0)</f>
        <v>0</v>
      </c>
      <c r="B777" s="240"/>
      <c r="C777" s="237"/>
      <c r="D777" s="242"/>
      <c r="E777" s="237"/>
      <c r="F777" s="236"/>
      <c r="G777" s="236"/>
      <c r="H777" s="306" t="str">
        <f>IFERROR(+VLOOKUP(G777,'šifarnik Pg-Pa'!O$6:Q$22,2,FALSE),"")</f>
        <v/>
      </c>
      <c r="I777" s="146" t="str">
        <f>IFERROR(+VLOOKUP($G777,'šifarnik Pg-Pa'!$O$6:$Q$22,3,FALSE),"")</f>
        <v/>
      </c>
      <c r="J777" s="236"/>
      <c r="K777" s="305" t="str">
        <f>IFERROR(+VLOOKUP(J777,'šifarnik Pg-Pa'!O$28:P$140,2,FALSE),"")</f>
        <v/>
      </c>
      <c r="L777" s="245"/>
      <c r="M777" s="244"/>
      <c r="N777" s="239"/>
      <c r="O777" s="195"/>
      <c r="P777" s="239"/>
      <c r="Q777" s="239"/>
      <c r="R777" s="76"/>
      <c r="S777" s="76"/>
      <c r="T777" s="76"/>
      <c r="U777" s="76"/>
      <c r="V777" s="197"/>
      <c r="W777" s="197"/>
      <c r="X777" s="197"/>
      <c r="Y777" s="197"/>
      <c r="Z777" s="197"/>
      <c r="AA777" s="197"/>
      <c r="AB777" s="197">
        <f t="shared" ref="AB777:AB840" si="13">+LEN(O777)</f>
        <v>0</v>
      </c>
    </row>
    <row r="778" spans="1:28">
      <c r="A778">
        <f>+IF(P778&gt;0,+MAX(A$8:A777)+1,0)</f>
        <v>0</v>
      </c>
      <c r="B778" s="240"/>
      <c r="C778" s="237"/>
      <c r="D778" s="242"/>
      <c r="E778" s="237"/>
      <c r="F778" s="236"/>
      <c r="G778" s="236"/>
      <c r="H778" s="306" t="str">
        <f>IFERROR(+VLOOKUP(G778,'šifarnik Pg-Pa'!O$6:Q$22,2,FALSE),"")</f>
        <v/>
      </c>
      <c r="I778" s="146" t="str">
        <f>IFERROR(+VLOOKUP($G778,'šifarnik Pg-Pa'!$O$6:$Q$22,3,FALSE),"")</f>
        <v/>
      </c>
      <c r="J778" s="236"/>
      <c r="K778" s="305" t="str">
        <f>IFERROR(+VLOOKUP(J778,'šifarnik Pg-Pa'!O$28:P$140,2,FALSE),"")</f>
        <v/>
      </c>
      <c r="L778" s="245"/>
      <c r="M778" s="244"/>
      <c r="N778" s="239"/>
      <c r="O778" s="195"/>
      <c r="P778" s="239"/>
      <c r="Q778" s="239"/>
      <c r="R778" s="76"/>
      <c r="S778" s="76"/>
      <c r="T778" s="76"/>
      <c r="U778" s="76"/>
      <c r="V778" s="197"/>
      <c r="W778" s="197"/>
      <c r="X778" s="197"/>
      <c r="Y778" s="197"/>
      <c r="Z778" s="197"/>
      <c r="AA778" s="197"/>
      <c r="AB778" s="197">
        <f t="shared" si="13"/>
        <v>0</v>
      </c>
    </row>
    <row r="779" spans="1:28">
      <c r="A779">
        <f>+IF(P779&gt;0,+MAX(A$8:A778)+1,0)</f>
        <v>0</v>
      </c>
      <c r="B779" s="240"/>
      <c r="C779" s="237"/>
      <c r="D779" s="242"/>
      <c r="E779" s="237"/>
      <c r="F779" s="236"/>
      <c r="G779" s="236"/>
      <c r="H779" s="306" t="str">
        <f>IFERROR(+VLOOKUP(G779,'šifarnik Pg-Pa'!O$6:Q$22,2,FALSE),"")</f>
        <v/>
      </c>
      <c r="I779" s="146" t="str">
        <f>IFERROR(+VLOOKUP($G779,'šifarnik Pg-Pa'!$O$6:$Q$22,3,FALSE),"")</f>
        <v/>
      </c>
      <c r="J779" s="236"/>
      <c r="K779" s="305" t="str">
        <f>IFERROR(+VLOOKUP(J779,'šifarnik Pg-Pa'!O$28:P$140,2,FALSE),"")</f>
        <v/>
      </c>
      <c r="L779" s="245"/>
      <c r="M779" s="244"/>
      <c r="N779" s="239"/>
      <c r="O779" s="195"/>
      <c r="P779" s="239"/>
      <c r="Q779" s="239"/>
      <c r="R779" s="76"/>
      <c r="S779" s="76"/>
      <c r="T779" s="76"/>
      <c r="U779" s="76"/>
      <c r="V779" s="197"/>
      <c r="W779" s="197"/>
      <c r="X779" s="197"/>
      <c r="Y779" s="197"/>
      <c r="Z779" s="197"/>
      <c r="AA779" s="197"/>
      <c r="AB779" s="197">
        <f t="shared" si="13"/>
        <v>0</v>
      </c>
    </row>
    <row r="780" spans="1:28">
      <c r="A780">
        <f>+IF(P780&gt;0,+MAX(A$8:A779)+1,0)</f>
        <v>0</v>
      </c>
      <c r="B780" s="240"/>
      <c r="C780" s="237"/>
      <c r="D780" s="242"/>
      <c r="E780" s="237"/>
      <c r="F780" s="236"/>
      <c r="G780" s="236"/>
      <c r="H780" s="306" t="str">
        <f>IFERROR(+VLOOKUP(G780,'šifarnik Pg-Pa'!O$6:Q$22,2,FALSE),"")</f>
        <v/>
      </c>
      <c r="I780" s="146" t="str">
        <f>IFERROR(+VLOOKUP($G780,'šifarnik Pg-Pa'!$O$6:$Q$22,3,FALSE),"")</f>
        <v/>
      </c>
      <c r="J780" s="236"/>
      <c r="K780" s="305" t="str">
        <f>IFERROR(+VLOOKUP(J780,'šifarnik Pg-Pa'!O$28:P$140,2,FALSE),"")</f>
        <v/>
      </c>
      <c r="L780" s="245"/>
      <c r="M780" s="244"/>
      <c r="N780" s="239"/>
      <c r="O780" s="195"/>
      <c r="P780" s="239"/>
      <c r="Q780" s="239"/>
      <c r="R780" s="76"/>
      <c r="S780" s="76"/>
      <c r="T780" s="76"/>
      <c r="U780" s="76"/>
      <c r="V780" s="197"/>
      <c r="W780" s="197"/>
      <c r="X780" s="197"/>
      <c r="Y780" s="197"/>
      <c r="Z780" s="197"/>
      <c r="AA780" s="197"/>
      <c r="AB780" s="197">
        <f t="shared" si="13"/>
        <v>0</v>
      </c>
    </row>
    <row r="781" spans="1:28">
      <c r="A781">
        <f>+IF(P781&gt;0,+MAX(A$8:A780)+1,0)</f>
        <v>0</v>
      </c>
      <c r="B781" s="240"/>
      <c r="C781" s="237"/>
      <c r="D781" s="242"/>
      <c r="E781" s="237"/>
      <c r="F781" s="236"/>
      <c r="G781" s="236"/>
      <c r="H781" s="306" t="str">
        <f>IFERROR(+VLOOKUP(G781,'šifarnik Pg-Pa'!O$6:Q$22,2,FALSE),"")</f>
        <v/>
      </c>
      <c r="I781" s="146" t="str">
        <f>IFERROR(+VLOOKUP($G781,'šifarnik Pg-Pa'!$O$6:$Q$22,3,FALSE),"")</f>
        <v/>
      </c>
      <c r="J781" s="236"/>
      <c r="K781" s="305" t="str">
        <f>IFERROR(+VLOOKUP(J781,'šifarnik Pg-Pa'!O$28:P$140,2,FALSE),"")</f>
        <v/>
      </c>
      <c r="L781" s="245"/>
      <c r="M781" s="244"/>
      <c r="N781" s="239"/>
      <c r="O781" s="195"/>
      <c r="P781" s="239"/>
      <c r="Q781" s="239"/>
      <c r="R781" s="76"/>
      <c r="S781" s="76"/>
      <c r="T781" s="76"/>
      <c r="U781" s="76"/>
      <c r="V781" s="197"/>
      <c r="W781" s="197"/>
      <c r="X781" s="197"/>
      <c r="Y781" s="197"/>
      <c r="Z781" s="197"/>
      <c r="AA781" s="197"/>
      <c r="AB781" s="197">
        <f t="shared" si="13"/>
        <v>0</v>
      </c>
    </row>
    <row r="782" spans="1:28">
      <c r="A782">
        <f>+IF(P782&gt;0,+MAX(A$8:A781)+1,0)</f>
        <v>0</v>
      </c>
      <c r="B782" s="240"/>
      <c r="C782" s="237"/>
      <c r="D782" s="242"/>
      <c r="E782" s="237"/>
      <c r="F782" s="236"/>
      <c r="G782" s="236"/>
      <c r="H782" s="306" t="str">
        <f>IFERROR(+VLOOKUP(G782,'šifarnik Pg-Pa'!O$6:Q$22,2,FALSE),"")</f>
        <v/>
      </c>
      <c r="I782" s="146" t="str">
        <f>IFERROR(+VLOOKUP($G782,'šifarnik Pg-Pa'!$O$6:$Q$22,3,FALSE),"")</f>
        <v/>
      </c>
      <c r="J782" s="236"/>
      <c r="K782" s="305" t="str">
        <f>IFERROR(+VLOOKUP(J782,'šifarnik Pg-Pa'!O$28:P$140,2,FALSE),"")</f>
        <v/>
      </c>
      <c r="L782" s="245"/>
      <c r="M782" s="244"/>
      <c r="N782" s="239"/>
      <c r="O782" s="195"/>
      <c r="P782" s="239"/>
      <c r="Q782" s="239"/>
      <c r="R782" s="76"/>
      <c r="S782" s="76"/>
      <c r="T782" s="76"/>
      <c r="U782" s="76"/>
      <c r="V782" s="197"/>
      <c r="W782" s="197"/>
      <c r="X782" s="197"/>
      <c r="Y782" s="197"/>
      <c r="Z782" s="197"/>
      <c r="AA782" s="197"/>
      <c r="AB782" s="197">
        <f t="shared" si="13"/>
        <v>0</v>
      </c>
    </row>
    <row r="783" spans="1:28">
      <c r="A783">
        <f>+IF(P783&gt;0,+MAX(A$8:A782)+1,0)</f>
        <v>0</v>
      </c>
      <c r="B783" s="240"/>
      <c r="C783" s="237"/>
      <c r="D783" s="242"/>
      <c r="E783" s="237"/>
      <c r="F783" s="236"/>
      <c r="G783" s="236"/>
      <c r="H783" s="306" t="str">
        <f>IFERROR(+VLOOKUP(G783,'šifarnik Pg-Pa'!O$6:Q$22,2,FALSE),"")</f>
        <v/>
      </c>
      <c r="I783" s="146" t="str">
        <f>IFERROR(+VLOOKUP($G783,'šifarnik Pg-Pa'!$O$6:$Q$22,3,FALSE),"")</f>
        <v/>
      </c>
      <c r="J783" s="236"/>
      <c r="K783" s="305" t="str">
        <f>IFERROR(+VLOOKUP(J783,'šifarnik Pg-Pa'!O$28:P$140,2,FALSE),"")</f>
        <v/>
      </c>
      <c r="L783" s="245"/>
      <c r="M783" s="244"/>
      <c r="N783" s="239"/>
      <c r="O783" s="195"/>
      <c r="P783" s="239"/>
      <c r="Q783" s="239"/>
      <c r="R783" s="76"/>
      <c r="S783" s="76"/>
      <c r="T783" s="76"/>
      <c r="U783" s="76"/>
      <c r="V783" s="197"/>
      <c r="W783" s="197"/>
      <c r="X783" s="197"/>
      <c r="Y783" s="197"/>
      <c r="Z783" s="197"/>
      <c r="AA783" s="197"/>
      <c r="AB783" s="197">
        <f t="shared" si="13"/>
        <v>0</v>
      </c>
    </row>
    <row r="784" spans="1:28">
      <c r="A784">
        <f>+IF(P784&gt;0,+MAX(A$8:A783)+1,0)</f>
        <v>0</v>
      </c>
      <c r="B784" s="240"/>
      <c r="C784" s="237"/>
      <c r="D784" s="242"/>
      <c r="E784" s="237"/>
      <c r="F784" s="236"/>
      <c r="G784" s="236"/>
      <c r="H784" s="306" t="str">
        <f>IFERROR(+VLOOKUP(G784,'šifarnik Pg-Pa'!O$6:Q$22,2,FALSE),"")</f>
        <v/>
      </c>
      <c r="I784" s="146" t="str">
        <f>IFERROR(+VLOOKUP($G784,'šifarnik Pg-Pa'!$O$6:$Q$22,3,FALSE),"")</f>
        <v/>
      </c>
      <c r="J784" s="236"/>
      <c r="K784" s="305" t="str">
        <f>IFERROR(+VLOOKUP(J784,'šifarnik Pg-Pa'!O$28:P$140,2,FALSE),"")</f>
        <v/>
      </c>
      <c r="L784" s="245"/>
      <c r="M784" s="244"/>
      <c r="N784" s="239"/>
      <c r="O784" s="195"/>
      <c r="P784" s="239"/>
      <c r="Q784" s="239"/>
      <c r="R784" s="76"/>
      <c r="S784" s="76"/>
      <c r="T784" s="76"/>
      <c r="U784" s="76"/>
      <c r="V784" s="197"/>
      <c r="W784" s="197"/>
      <c r="X784" s="197"/>
      <c r="Y784" s="197"/>
      <c r="Z784" s="197"/>
      <c r="AA784" s="197"/>
      <c r="AB784" s="197">
        <f t="shared" si="13"/>
        <v>0</v>
      </c>
    </row>
    <row r="785" spans="1:28">
      <c r="A785">
        <f>+IF(P785&gt;0,+MAX(A$8:A784)+1,0)</f>
        <v>0</v>
      </c>
      <c r="B785" s="240"/>
      <c r="C785" s="237"/>
      <c r="D785" s="242"/>
      <c r="E785" s="237"/>
      <c r="F785" s="236"/>
      <c r="G785" s="236"/>
      <c r="H785" s="306" t="str">
        <f>IFERROR(+VLOOKUP(G785,'šifarnik Pg-Pa'!O$6:Q$22,2,FALSE),"")</f>
        <v/>
      </c>
      <c r="I785" s="146" t="str">
        <f>IFERROR(+VLOOKUP($G785,'šifarnik Pg-Pa'!$O$6:$Q$22,3,FALSE),"")</f>
        <v/>
      </c>
      <c r="J785" s="236"/>
      <c r="K785" s="305" t="str">
        <f>IFERROR(+VLOOKUP(J785,'šifarnik Pg-Pa'!O$28:P$140,2,FALSE),"")</f>
        <v/>
      </c>
      <c r="L785" s="245"/>
      <c r="M785" s="244"/>
      <c r="N785" s="239"/>
      <c r="O785" s="195"/>
      <c r="P785" s="239"/>
      <c r="Q785" s="239"/>
      <c r="R785" s="76"/>
      <c r="S785" s="76"/>
      <c r="T785" s="76"/>
      <c r="U785" s="76"/>
      <c r="V785" s="197"/>
      <c r="W785" s="197"/>
      <c r="X785" s="197"/>
      <c r="Y785" s="197"/>
      <c r="Z785" s="197"/>
      <c r="AA785" s="197"/>
      <c r="AB785" s="197">
        <f t="shared" si="13"/>
        <v>0</v>
      </c>
    </row>
    <row r="786" spans="1:28">
      <c r="A786">
        <f>+IF(P786&gt;0,+MAX(A$8:A785)+1,0)</f>
        <v>0</v>
      </c>
      <c r="B786" s="240"/>
      <c r="C786" s="237"/>
      <c r="D786" s="242"/>
      <c r="E786" s="237"/>
      <c r="F786" s="236"/>
      <c r="G786" s="236"/>
      <c r="H786" s="306" t="str">
        <f>IFERROR(+VLOOKUP(G786,'šifarnik Pg-Pa'!O$6:Q$22,2,FALSE),"")</f>
        <v/>
      </c>
      <c r="I786" s="146" t="str">
        <f>IFERROR(+VLOOKUP($G786,'šifarnik Pg-Pa'!$O$6:$Q$22,3,FALSE),"")</f>
        <v/>
      </c>
      <c r="J786" s="236"/>
      <c r="K786" s="305" t="str">
        <f>IFERROR(+VLOOKUP(J786,'šifarnik Pg-Pa'!O$28:P$140,2,FALSE),"")</f>
        <v/>
      </c>
      <c r="L786" s="245"/>
      <c r="M786" s="244"/>
      <c r="N786" s="239"/>
      <c r="O786" s="195"/>
      <c r="P786" s="239"/>
      <c r="Q786" s="239"/>
      <c r="R786" s="76"/>
      <c r="S786" s="76"/>
      <c r="T786" s="76"/>
      <c r="U786" s="76"/>
      <c r="V786" s="197"/>
      <c r="W786" s="197"/>
      <c r="X786" s="197"/>
      <c r="Y786" s="197"/>
      <c r="Z786" s="197"/>
      <c r="AA786" s="197"/>
      <c r="AB786" s="197">
        <f t="shared" si="13"/>
        <v>0</v>
      </c>
    </row>
    <row r="787" spans="1:28">
      <c r="A787">
        <f>+IF(P787&gt;0,+MAX(A$8:A786)+1,0)</f>
        <v>0</v>
      </c>
      <c r="B787" s="240"/>
      <c r="C787" s="237"/>
      <c r="D787" s="242"/>
      <c r="E787" s="237"/>
      <c r="F787" s="236"/>
      <c r="G787" s="236"/>
      <c r="H787" s="306" t="str">
        <f>IFERROR(+VLOOKUP(G787,'šifarnik Pg-Pa'!O$6:Q$22,2,FALSE),"")</f>
        <v/>
      </c>
      <c r="I787" s="146" t="str">
        <f>IFERROR(+VLOOKUP($G787,'šifarnik Pg-Pa'!$O$6:$Q$22,3,FALSE),"")</f>
        <v/>
      </c>
      <c r="J787" s="236"/>
      <c r="K787" s="305" t="str">
        <f>IFERROR(+VLOOKUP(J787,'šifarnik Pg-Pa'!O$28:P$140,2,FALSE),"")</f>
        <v/>
      </c>
      <c r="L787" s="245"/>
      <c r="M787" s="244"/>
      <c r="N787" s="239"/>
      <c r="O787" s="195"/>
      <c r="P787" s="239"/>
      <c r="Q787" s="239"/>
      <c r="R787" s="76"/>
      <c r="S787" s="76"/>
      <c r="T787" s="76"/>
      <c r="U787" s="76"/>
      <c r="V787" s="197"/>
      <c r="W787" s="197"/>
      <c r="X787" s="197"/>
      <c r="Y787" s="197"/>
      <c r="Z787" s="197"/>
      <c r="AA787" s="197"/>
      <c r="AB787" s="197">
        <f t="shared" si="13"/>
        <v>0</v>
      </c>
    </row>
    <row r="788" spans="1:28">
      <c r="A788">
        <f>+IF(P788&gt;0,+MAX(A$8:A787)+1,0)</f>
        <v>0</v>
      </c>
      <c r="B788" s="240"/>
      <c r="C788" s="237"/>
      <c r="D788" s="242"/>
      <c r="E788" s="237"/>
      <c r="F788" s="236"/>
      <c r="G788" s="236"/>
      <c r="H788" s="306" t="str">
        <f>IFERROR(+VLOOKUP(G788,'šifarnik Pg-Pa'!O$6:Q$22,2,FALSE),"")</f>
        <v/>
      </c>
      <c r="I788" s="146" t="str">
        <f>IFERROR(+VLOOKUP($G788,'šifarnik Pg-Pa'!$O$6:$Q$22,3,FALSE),"")</f>
        <v/>
      </c>
      <c r="J788" s="236"/>
      <c r="K788" s="305" t="str">
        <f>IFERROR(+VLOOKUP(J788,'šifarnik Pg-Pa'!O$28:P$140,2,FALSE),"")</f>
        <v/>
      </c>
      <c r="L788" s="245"/>
      <c r="M788" s="244"/>
      <c r="N788" s="239"/>
      <c r="O788" s="195"/>
      <c r="P788" s="239"/>
      <c r="Q788" s="239"/>
      <c r="R788" s="76"/>
      <c r="S788" s="76"/>
      <c r="T788" s="76"/>
      <c r="U788" s="76"/>
      <c r="V788" s="197"/>
      <c r="W788" s="197"/>
      <c r="X788" s="197"/>
      <c r="Y788" s="197"/>
      <c r="Z788" s="197"/>
      <c r="AA788" s="197"/>
      <c r="AB788" s="197">
        <f t="shared" si="13"/>
        <v>0</v>
      </c>
    </row>
    <row r="789" spans="1:28">
      <c r="A789">
        <f>+IF(P789&gt;0,+MAX(A$8:A788)+1,0)</f>
        <v>0</v>
      </c>
      <c r="B789" s="240"/>
      <c r="C789" s="237"/>
      <c r="D789" s="242"/>
      <c r="E789" s="237"/>
      <c r="F789" s="236"/>
      <c r="G789" s="236"/>
      <c r="H789" s="306" t="str">
        <f>IFERROR(+VLOOKUP(G789,'šifarnik Pg-Pa'!O$6:Q$22,2,FALSE),"")</f>
        <v/>
      </c>
      <c r="I789" s="146" t="str">
        <f>IFERROR(+VLOOKUP($G789,'šifarnik Pg-Pa'!$O$6:$Q$22,3,FALSE),"")</f>
        <v/>
      </c>
      <c r="J789" s="236"/>
      <c r="K789" s="305" t="str">
        <f>IFERROR(+VLOOKUP(J789,'šifarnik Pg-Pa'!O$28:P$140,2,FALSE),"")</f>
        <v/>
      </c>
      <c r="L789" s="245"/>
      <c r="M789" s="244"/>
      <c r="N789" s="239"/>
      <c r="O789" s="195"/>
      <c r="P789" s="239"/>
      <c r="Q789" s="239"/>
      <c r="R789" s="76"/>
      <c r="S789" s="76"/>
      <c r="T789" s="76"/>
      <c r="U789" s="76"/>
      <c r="V789" s="197"/>
      <c r="W789" s="197"/>
      <c r="X789" s="197"/>
      <c r="Y789" s="197"/>
      <c r="Z789" s="197"/>
      <c r="AA789" s="197"/>
      <c r="AB789" s="197">
        <f t="shared" si="13"/>
        <v>0</v>
      </c>
    </row>
    <row r="790" spans="1:28">
      <c r="A790">
        <f>+IF(P790&gt;0,+MAX(A$8:A789)+1,0)</f>
        <v>0</v>
      </c>
      <c r="B790" s="240"/>
      <c r="C790" s="237"/>
      <c r="D790" s="242"/>
      <c r="E790" s="237"/>
      <c r="F790" s="236"/>
      <c r="G790" s="236"/>
      <c r="H790" s="306" t="str">
        <f>IFERROR(+VLOOKUP(G790,'šifarnik Pg-Pa'!O$6:Q$22,2,FALSE),"")</f>
        <v/>
      </c>
      <c r="I790" s="146" t="str">
        <f>IFERROR(+VLOOKUP($G790,'šifarnik Pg-Pa'!$O$6:$Q$22,3,FALSE),"")</f>
        <v/>
      </c>
      <c r="J790" s="236"/>
      <c r="K790" s="305" t="str">
        <f>IFERROR(+VLOOKUP(J790,'šifarnik Pg-Pa'!O$28:P$140,2,FALSE),"")</f>
        <v/>
      </c>
      <c r="L790" s="245"/>
      <c r="M790" s="244"/>
      <c r="N790" s="239"/>
      <c r="O790" s="195"/>
      <c r="P790" s="239"/>
      <c r="Q790" s="239"/>
      <c r="R790" s="76"/>
      <c r="S790" s="76"/>
      <c r="T790" s="76"/>
      <c r="U790" s="76"/>
      <c r="V790" s="197"/>
      <c r="W790" s="197"/>
      <c r="X790" s="197"/>
      <c r="Y790" s="197"/>
      <c r="Z790" s="197"/>
      <c r="AA790" s="197"/>
      <c r="AB790" s="197">
        <f t="shared" si="13"/>
        <v>0</v>
      </c>
    </row>
    <row r="791" spans="1:28">
      <c r="A791">
        <f>+IF(P791&gt;0,+MAX(A$8:A790)+1,0)</f>
        <v>0</v>
      </c>
      <c r="B791" s="240"/>
      <c r="C791" s="237"/>
      <c r="D791" s="242"/>
      <c r="E791" s="237"/>
      <c r="F791" s="236"/>
      <c r="G791" s="236"/>
      <c r="H791" s="306" t="str">
        <f>IFERROR(+VLOOKUP(G791,'šifarnik Pg-Pa'!O$6:Q$22,2,FALSE),"")</f>
        <v/>
      </c>
      <c r="I791" s="146" t="str">
        <f>IFERROR(+VLOOKUP($G791,'šifarnik Pg-Pa'!$O$6:$Q$22,3,FALSE),"")</f>
        <v/>
      </c>
      <c r="J791" s="236"/>
      <c r="K791" s="305" t="str">
        <f>IFERROR(+VLOOKUP(J791,'šifarnik Pg-Pa'!O$28:P$140,2,FALSE),"")</f>
        <v/>
      </c>
      <c r="L791" s="245"/>
      <c r="M791" s="244"/>
      <c r="N791" s="239"/>
      <c r="O791" s="195"/>
      <c r="P791" s="239"/>
      <c r="Q791" s="239"/>
      <c r="R791" s="76"/>
      <c r="S791" s="76"/>
      <c r="T791" s="76"/>
      <c r="U791" s="76"/>
      <c r="V791" s="197"/>
      <c r="W791" s="197"/>
      <c r="X791" s="197"/>
      <c r="Y791" s="197"/>
      <c r="Z791" s="197"/>
      <c r="AA791" s="197"/>
      <c r="AB791" s="197">
        <f t="shared" si="13"/>
        <v>0</v>
      </c>
    </row>
    <row r="792" spans="1:28">
      <c r="A792">
        <f>+IF(P792&gt;0,+MAX(A$8:A791)+1,0)</f>
        <v>0</v>
      </c>
      <c r="B792" s="240"/>
      <c r="C792" s="237"/>
      <c r="D792" s="242"/>
      <c r="E792" s="237"/>
      <c r="F792" s="236"/>
      <c r="G792" s="236"/>
      <c r="H792" s="306" t="str">
        <f>IFERROR(+VLOOKUP(G792,'šifarnik Pg-Pa'!O$6:Q$22,2,FALSE),"")</f>
        <v/>
      </c>
      <c r="I792" s="146" t="str">
        <f>IFERROR(+VLOOKUP($G792,'šifarnik Pg-Pa'!$O$6:$Q$22,3,FALSE),"")</f>
        <v/>
      </c>
      <c r="J792" s="236"/>
      <c r="K792" s="305" t="str">
        <f>IFERROR(+VLOOKUP(J792,'šifarnik Pg-Pa'!O$28:P$140,2,FALSE),"")</f>
        <v/>
      </c>
      <c r="L792" s="245"/>
      <c r="M792" s="244"/>
      <c r="N792" s="239"/>
      <c r="O792" s="195"/>
      <c r="P792" s="239"/>
      <c r="Q792" s="239"/>
      <c r="R792" s="76"/>
      <c r="S792" s="76"/>
      <c r="T792" s="76"/>
      <c r="U792" s="76"/>
      <c r="V792" s="197"/>
      <c r="W792" s="197"/>
      <c r="X792" s="197"/>
      <c r="Y792" s="197"/>
      <c r="Z792" s="197"/>
      <c r="AA792" s="197"/>
      <c r="AB792" s="197">
        <f t="shared" si="13"/>
        <v>0</v>
      </c>
    </row>
    <row r="793" spans="1:28">
      <c r="A793">
        <f>+IF(P793&gt;0,+MAX(A$8:A792)+1,0)</f>
        <v>0</v>
      </c>
      <c r="B793" s="240"/>
      <c r="C793" s="237"/>
      <c r="D793" s="242"/>
      <c r="E793" s="237"/>
      <c r="F793" s="236"/>
      <c r="G793" s="236"/>
      <c r="H793" s="306" t="str">
        <f>IFERROR(+VLOOKUP(G793,'šifarnik Pg-Pa'!O$6:Q$22,2,FALSE),"")</f>
        <v/>
      </c>
      <c r="I793" s="146" t="str">
        <f>IFERROR(+VLOOKUP($G793,'šifarnik Pg-Pa'!$O$6:$Q$22,3,FALSE),"")</f>
        <v/>
      </c>
      <c r="J793" s="236"/>
      <c r="K793" s="305" t="str">
        <f>IFERROR(+VLOOKUP(J793,'šifarnik Pg-Pa'!O$28:P$140,2,FALSE),"")</f>
        <v/>
      </c>
      <c r="L793" s="245"/>
      <c r="M793" s="244"/>
      <c r="N793" s="239"/>
      <c r="O793" s="195"/>
      <c r="P793" s="239"/>
      <c r="Q793" s="239"/>
      <c r="R793" s="76"/>
      <c r="S793" s="76"/>
      <c r="T793" s="76"/>
      <c r="U793" s="76"/>
      <c r="V793" s="197"/>
      <c r="W793" s="197"/>
      <c r="X793" s="197"/>
      <c r="Y793" s="197"/>
      <c r="Z793" s="197"/>
      <c r="AA793" s="197"/>
      <c r="AB793" s="197">
        <f t="shared" si="13"/>
        <v>0</v>
      </c>
    </row>
    <row r="794" spans="1:28">
      <c r="A794">
        <f>+IF(P794&gt;0,+MAX(A$8:A793)+1,0)</f>
        <v>0</v>
      </c>
      <c r="B794" s="240"/>
      <c r="C794" s="237"/>
      <c r="D794" s="242"/>
      <c r="E794" s="237"/>
      <c r="F794" s="236"/>
      <c r="G794" s="236"/>
      <c r="H794" s="306" t="str">
        <f>IFERROR(+VLOOKUP(G794,'šifarnik Pg-Pa'!O$6:Q$22,2,FALSE),"")</f>
        <v/>
      </c>
      <c r="I794" s="146" t="str">
        <f>IFERROR(+VLOOKUP($G794,'šifarnik Pg-Pa'!$O$6:$Q$22,3,FALSE),"")</f>
        <v/>
      </c>
      <c r="J794" s="236"/>
      <c r="K794" s="305" t="str">
        <f>IFERROR(+VLOOKUP(J794,'šifarnik Pg-Pa'!O$28:P$140,2,FALSE),"")</f>
        <v/>
      </c>
      <c r="L794" s="245"/>
      <c r="M794" s="244"/>
      <c r="N794" s="239"/>
      <c r="O794" s="195"/>
      <c r="P794" s="239"/>
      <c r="Q794" s="239"/>
      <c r="R794" s="76"/>
      <c r="S794" s="76"/>
      <c r="T794" s="76"/>
      <c r="U794" s="76"/>
      <c r="V794" s="197"/>
      <c r="W794" s="197"/>
      <c r="X794" s="197"/>
      <c r="Y794" s="197"/>
      <c r="Z794" s="197"/>
      <c r="AA794" s="197"/>
      <c r="AB794" s="197">
        <f t="shared" si="13"/>
        <v>0</v>
      </c>
    </row>
    <row r="795" spans="1:28">
      <c r="A795">
        <f>+IF(P795&gt;0,+MAX(A$8:A794)+1,0)</f>
        <v>0</v>
      </c>
      <c r="B795" s="240"/>
      <c r="C795" s="237"/>
      <c r="D795" s="242"/>
      <c r="E795" s="237"/>
      <c r="F795" s="236"/>
      <c r="G795" s="236"/>
      <c r="H795" s="306" t="str">
        <f>IFERROR(+VLOOKUP(G795,'šifarnik Pg-Pa'!O$6:Q$22,2,FALSE),"")</f>
        <v/>
      </c>
      <c r="I795" s="146" t="str">
        <f>IFERROR(+VLOOKUP($G795,'šifarnik Pg-Pa'!$O$6:$Q$22,3,FALSE),"")</f>
        <v/>
      </c>
      <c r="J795" s="236"/>
      <c r="K795" s="305" t="str">
        <f>IFERROR(+VLOOKUP(J795,'šifarnik Pg-Pa'!O$28:P$140,2,FALSE),"")</f>
        <v/>
      </c>
      <c r="L795" s="245"/>
      <c r="M795" s="244"/>
      <c r="N795" s="239"/>
      <c r="O795" s="195"/>
      <c r="P795" s="239"/>
      <c r="Q795" s="239"/>
      <c r="R795" s="76"/>
      <c r="S795" s="76"/>
      <c r="T795" s="76"/>
      <c r="U795" s="76"/>
      <c r="V795" s="197"/>
      <c r="W795" s="197"/>
      <c r="X795" s="197"/>
      <c r="Y795" s="197"/>
      <c r="Z795" s="197"/>
      <c r="AA795" s="197"/>
      <c r="AB795" s="197">
        <f t="shared" si="13"/>
        <v>0</v>
      </c>
    </row>
    <row r="796" spans="1:28">
      <c r="A796">
        <f>+IF(P796&gt;0,+MAX(A$8:A795)+1,0)</f>
        <v>0</v>
      </c>
      <c r="B796" s="240"/>
      <c r="C796" s="237"/>
      <c r="D796" s="242"/>
      <c r="E796" s="237"/>
      <c r="F796" s="236"/>
      <c r="G796" s="236"/>
      <c r="H796" s="306" t="str">
        <f>IFERROR(+VLOOKUP(G796,'šifarnik Pg-Pa'!O$6:Q$22,2,FALSE),"")</f>
        <v/>
      </c>
      <c r="I796" s="146" t="str">
        <f>IFERROR(+VLOOKUP($G796,'šifarnik Pg-Pa'!$O$6:$Q$22,3,FALSE),"")</f>
        <v/>
      </c>
      <c r="J796" s="236"/>
      <c r="K796" s="305" t="str">
        <f>IFERROR(+VLOOKUP(J796,'šifarnik Pg-Pa'!O$28:P$140,2,FALSE),"")</f>
        <v/>
      </c>
      <c r="L796" s="245"/>
      <c r="M796" s="244"/>
      <c r="N796" s="239"/>
      <c r="O796" s="195"/>
      <c r="P796" s="239"/>
      <c r="Q796" s="239"/>
      <c r="R796" s="76"/>
      <c r="S796" s="76"/>
      <c r="T796" s="76"/>
      <c r="U796" s="76"/>
      <c r="V796" s="197"/>
      <c r="W796" s="197"/>
      <c r="X796" s="197"/>
      <c r="Y796" s="197"/>
      <c r="Z796" s="197"/>
      <c r="AA796" s="197"/>
      <c r="AB796" s="197">
        <f t="shared" si="13"/>
        <v>0</v>
      </c>
    </row>
    <row r="797" spans="1:28">
      <c r="A797">
        <f>+IF(P797&gt;0,+MAX(A$8:A796)+1,0)</f>
        <v>0</v>
      </c>
      <c r="B797" s="240"/>
      <c r="C797" s="237"/>
      <c r="D797" s="242"/>
      <c r="E797" s="237"/>
      <c r="F797" s="236"/>
      <c r="G797" s="236"/>
      <c r="H797" s="306" t="str">
        <f>IFERROR(+VLOOKUP(G797,'šifarnik Pg-Pa'!O$6:Q$22,2,FALSE),"")</f>
        <v/>
      </c>
      <c r="I797" s="146" t="str">
        <f>IFERROR(+VLOOKUP($G797,'šifarnik Pg-Pa'!$O$6:$Q$22,3,FALSE),"")</f>
        <v/>
      </c>
      <c r="J797" s="236"/>
      <c r="K797" s="305" t="str">
        <f>IFERROR(+VLOOKUP(J797,'šifarnik Pg-Pa'!O$28:P$140,2,FALSE),"")</f>
        <v/>
      </c>
      <c r="L797" s="245"/>
      <c r="M797" s="244"/>
      <c r="N797" s="239"/>
      <c r="O797" s="195"/>
      <c r="P797" s="239"/>
      <c r="Q797" s="239"/>
      <c r="R797" s="76"/>
      <c r="S797" s="76"/>
      <c r="T797" s="76"/>
      <c r="U797" s="76"/>
      <c r="V797" s="197"/>
      <c r="W797" s="197"/>
      <c r="X797" s="197"/>
      <c r="Y797" s="197"/>
      <c r="Z797" s="197"/>
      <c r="AA797" s="197"/>
      <c r="AB797" s="197">
        <f t="shared" si="13"/>
        <v>0</v>
      </c>
    </row>
    <row r="798" spans="1:28">
      <c r="A798">
        <f>+IF(P798&gt;0,+MAX(A$8:A797)+1,0)</f>
        <v>0</v>
      </c>
      <c r="B798" s="240"/>
      <c r="C798" s="237"/>
      <c r="D798" s="242"/>
      <c r="E798" s="237"/>
      <c r="F798" s="236"/>
      <c r="G798" s="236"/>
      <c r="H798" s="306" t="str">
        <f>IFERROR(+VLOOKUP(G798,'šifarnik Pg-Pa'!O$6:Q$22,2,FALSE),"")</f>
        <v/>
      </c>
      <c r="I798" s="146" t="str">
        <f>IFERROR(+VLOOKUP($G798,'šifarnik Pg-Pa'!$O$6:$Q$22,3,FALSE),"")</f>
        <v/>
      </c>
      <c r="J798" s="236"/>
      <c r="K798" s="305" t="str">
        <f>IFERROR(+VLOOKUP(J798,'šifarnik Pg-Pa'!O$28:P$140,2,FALSE),"")</f>
        <v/>
      </c>
      <c r="L798" s="245"/>
      <c r="M798" s="244"/>
      <c r="N798" s="239"/>
      <c r="O798" s="195"/>
      <c r="P798" s="239"/>
      <c r="Q798" s="239"/>
      <c r="R798" s="76"/>
      <c r="S798" s="76"/>
      <c r="T798" s="76"/>
      <c r="U798" s="76"/>
      <c r="V798" s="197"/>
      <c r="W798" s="197"/>
      <c r="X798" s="197"/>
      <c r="Y798" s="197"/>
      <c r="Z798" s="197"/>
      <c r="AA798" s="197"/>
      <c r="AB798" s="197">
        <f t="shared" si="13"/>
        <v>0</v>
      </c>
    </row>
    <row r="799" spans="1:28">
      <c r="A799">
        <f>+IF(P799&gt;0,+MAX(A$8:A798)+1,0)</f>
        <v>0</v>
      </c>
      <c r="B799" s="240"/>
      <c r="C799" s="237"/>
      <c r="D799" s="242"/>
      <c r="E799" s="237"/>
      <c r="F799" s="236"/>
      <c r="G799" s="236"/>
      <c r="H799" s="306" t="str">
        <f>IFERROR(+VLOOKUP(G799,'šifarnik Pg-Pa'!O$6:Q$22,2,FALSE),"")</f>
        <v/>
      </c>
      <c r="I799" s="146" t="str">
        <f>IFERROR(+VLOOKUP($G799,'šifarnik Pg-Pa'!$O$6:$Q$22,3,FALSE),"")</f>
        <v/>
      </c>
      <c r="J799" s="236"/>
      <c r="K799" s="305" t="str">
        <f>IFERROR(+VLOOKUP(J799,'šifarnik Pg-Pa'!O$28:P$140,2,FALSE),"")</f>
        <v/>
      </c>
      <c r="L799" s="245"/>
      <c r="M799" s="244"/>
      <c r="N799" s="239"/>
      <c r="O799" s="195"/>
      <c r="P799" s="239"/>
      <c r="Q799" s="239"/>
      <c r="R799" s="76"/>
      <c r="S799" s="76"/>
      <c r="T799" s="76"/>
      <c r="U799" s="76"/>
      <c r="V799" s="197"/>
      <c r="W799" s="197"/>
      <c r="X799" s="197"/>
      <c r="Y799" s="197"/>
      <c r="Z799" s="197"/>
      <c r="AA799" s="197"/>
      <c r="AB799" s="197">
        <f t="shared" si="13"/>
        <v>0</v>
      </c>
    </row>
    <row r="800" spans="1:28">
      <c r="A800">
        <f>+IF(P800&gt;0,+MAX(A$8:A799)+1,0)</f>
        <v>0</v>
      </c>
      <c r="B800" s="240"/>
      <c r="C800" s="237"/>
      <c r="D800" s="242"/>
      <c r="E800" s="237"/>
      <c r="F800" s="236"/>
      <c r="G800" s="236"/>
      <c r="H800" s="306" t="str">
        <f>IFERROR(+VLOOKUP(G800,'šifarnik Pg-Pa'!O$6:Q$22,2,FALSE),"")</f>
        <v/>
      </c>
      <c r="I800" s="146" t="str">
        <f>IFERROR(+VLOOKUP($G800,'šifarnik Pg-Pa'!$O$6:$Q$22,3,FALSE),"")</f>
        <v/>
      </c>
      <c r="J800" s="236"/>
      <c r="K800" s="305" t="str">
        <f>IFERROR(+VLOOKUP(J800,'šifarnik Pg-Pa'!O$28:P$140,2,FALSE),"")</f>
        <v/>
      </c>
      <c r="L800" s="245"/>
      <c r="M800" s="244"/>
      <c r="N800" s="239"/>
      <c r="O800" s="195"/>
      <c r="P800" s="239"/>
      <c r="Q800" s="239"/>
      <c r="R800" s="76"/>
      <c r="S800" s="76"/>
      <c r="T800" s="76"/>
      <c r="U800" s="76"/>
      <c r="V800" s="197"/>
      <c r="W800" s="197"/>
      <c r="X800" s="197"/>
      <c r="Y800" s="197"/>
      <c r="Z800" s="197"/>
      <c r="AA800" s="197"/>
      <c r="AB800" s="197">
        <f t="shared" si="13"/>
        <v>0</v>
      </c>
    </row>
    <row r="801" spans="1:28">
      <c r="A801">
        <f>+IF(P801&gt;0,+MAX(A$8:A800)+1,0)</f>
        <v>0</v>
      </c>
      <c r="B801" s="240"/>
      <c r="C801" s="237"/>
      <c r="D801" s="242"/>
      <c r="E801" s="237"/>
      <c r="F801" s="236"/>
      <c r="G801" s="236"/>
      <c r="H801" s="306" t="str">
        <f>IFERROR(+VLOOKUP(G801,'šifarnik Pg-Pa'!O$6:Q$22,2,FALSE),"")</f>
        <v/>
      </c>
      <c r="I801" s="146" t="str">
        <f>IFERROR(+VLOOKUP($G801,'šifarnik Pg-Pa'!$O$6:$Q$22,3,FALSE),"")</f>
        <v/>
      </c>
      <c r="J801" s="236"/>
      <c r="K801" s="305" t="str">
        <f>IFERROR(+VLOOKUP(J801,'šifarnik Pg-Pa'!O$28:P$140,2,FALSE),"")</f>
        <v/>
      </c>
      <c r="L801" s="245"/>
      <c r="M801" s="244"/>
      <c r="N801" s="239"/>
      <c r="O801" s="195"/>
      <c r="P801" s="239"/>
      <c r="Q801" s="239"/>
      <c r="R801" s="76"/>
      <c r="S801" s="76"/>
      <c r="T801" s="76"/>
      <c r="U801" s="76"/>
      <c r="V801" s="197"/>
      <c r="W801" s="197"/>
      <c r="X801" s="197"/>
      <c r="Y801" s="197"/>
      <c r="Z801" s="197"/>
      <c r="AA801" s="197"/>
      <c r="AB801" s="197">
        <f t="shared" si="13"/>
        <v>0</v>
      </c>
    </row>
    <row r="802" spans="1:28">
      <c r="A802">
        <f>+IF(P802&gt;0,+MAX(A$8:A801)+1,0)</f>
        <v>0</v>
      </c>
      <c r="B802" s="240"/>
      <c r="C802" s="237"/>
      <c r="D802" s="242"/>
      <c r="E802" s="237"/>
      <c r="F802" s="236"/>
      <c r="G802" s="236"/>
      <c r="H802" s="306" t="str">
        <f>IFERROR(+VLOOKUP(G802,'šifarnik Pg-Pa'!O$6:Q$22,2,FALSE),"")</f>
        <v/>
      </c>
      <c r="I802" s="146" t="str">
        <f>IFERROR(+VLOOKUP($G802,'šifarnik Pg-Pa'!$O$6:$Q$22,3,FALSE),"")</f>
        <v/>
      </c>
      <c r="J802" s="236"/>
      <c r="K802" s="305" t="str">
        <f>IFERROR(+VLOOKUP(J802,'šifarnik Pg-Pa'!O$28:P$140,2,FALSE),"")</f>
        <v/>
      </c>
      <c r="L802" s="245"/>
      <c r="M802" s="244"/>
      <c r="N802" s="239"/>
      <c r="O802" s="195"/>
      <c r="P802" s="239"/>
      <c r="Q802" s="239"/>
      <c r="R802" s="76"/>
      <c r="S802" s="76"/>
      <c r="T802" s="76"/>
      <c r="U802" s="76"/>
      <c r="V802" s="197"/>
      <c r="W802" s="197"/>
      <c r="X802" s="197"/>
      <c r="Y802" s="197"/>
      <c r="Z802" s="197"/>
      <c r="AA802" s="197"/>
      <c r="AB802" s="197">
        <f t="shared" si="13"/>
        <v>0</v>
      </c>
    </row>
    <row r="803" spans="1:28">
      <c r="A803">
        <f>+IF(P803&gt;0,+MAX(A$8:A802)+1,0)</f>
        <v>0</v>
      </c>
      <c r="B803" s="240"/>
      <c r="C803" s="237"/>
      <c r="D803" s="242"/>
      <c r="E803" s="237"/>
      <c r="F803" s="236"/>
      <c r="G803" s="236"/>
      <c r="H803" s="306" t="str">
        <f>IFERROR(+VLOOKUP(G803,'šifarnik Pg-Pa'!O$6:Q$22,2,FALSE),"")</f>
        <v/>
      </c>
      <c r="I803" s="146" t="str">
        <f>IFERROR(+VLOOKUP($G803,'šifarnik Pg-Pa'!$O$6:$Q$22,3,FALSE),"")</f>
        <v/>
      </c>
      <c r="J803" s="236"/>
      <c r="K803" s="305" t="str">
        <f>IFERROR(+VLOOKUP(J803,'šifarnik Pg-Pa'!O$28:P$140,2,FALSE),"")</f>
        <v/>
      </c>
      <c r="L803" s="245"/>
      <c r="M803" s="244"/>
      <c r="N803" s="239"/>
      <c r="O803" s="195"/>
      <c r="P803" s="239"/>
      <c r="Q803" s="239"/>
      <c r="R803" s="76"/>
      <c r="S803" s="76"/>
      <c r="T803" s="76"/>
      <c r="U803" s="76"/>
      <c r="V803" s="197"/>
      <c r="W803" s="197"/>
      <c r="X803" s="197"/>
      <c r="Y803" s="197"/>
      <c r="Z803" s="197"/>
      <c r="AA803" s="197"/>
      <c r="AB803" s="197">
        <f t="shared" si="13"/>
        <v>0</v>
      </c>
    </row>
    <row r="804" spans="1:28">
      <c r="A804">
        <f>+IF(P804&gt;0,+MAX(A$8:A803)+1,0)</f>
        <v>0</v>
      </c>
      <c r="B804" s="240"/>
      <c r="C804" s="237"/>
      <c r="D804" s="242"/>
      <c r="E804" s="237"/>
      <c r="F804" s="236"/>
      <c r="G804" s="236"/>
      <c r="H804" s="306" t="str">
        <f>IFERROR(+VLOOKUP(G804,'šifarnik Pg-Pa'!O$6:Q$22,2,FALSE),"")</f>
        <v/>
      </c>
      <c r="I804" s="146" t="str">
        <f>IFERROR(+VLOOKUP($G804,'šifarnik Pg-Pa'!$O$6:$Q$22,3,FALSE),"")</f>
        <v/>
      </c>
      <c r="J804" s="236"/>
      <c r="K804" s="305" t="str">
        <f>IFERROR(+VLOOKUP(J804,'šifarnik Pg-Pa'!O$28:P$140,2,FALSE),"")</f>
        <v/>
      </c>
      <c r="L804" s="245"/>
      <c r="M804" s="244"/>
      <c r="N804" s="239"/>
      <c r="O804" s="195"/>
      <c r="P804" s="239"/>
      <c r="Q804" s="239"/>
      <c r="R804" s="76"/>
      <c r="S804" s="76"/>
      <c r="T804" s="76"/>
      <c r="U804" s="76"/>
      <c r="V804" s="197"/>
      <c r="W804" s="197"/>
      <c r="X804" s="197"/>
      <c r="Y804" s="197"/>
      <c r="Z804" s="197"/>
      <c r="AA804" s="197"/>
      <c r="AB804" s="197">
        <f t="shared" si="13"/>
        <v>0</v>
      </c>
    </row>
    <row r="805" spans="1:28">
      <c r="A805">
        <f>+IF(P805&gt;0,+MAX(A$8:A804)+1,0)</f>
        <v>0</v>
      </c>
      <c r="B805" s="240"/>
      <c r="C805" s="237"/>
      <c r="D805" s="242"/>
      <c r="E805" s="237"/>
      <c r="F805" s="236"/>
      <c r="G805" s="236"/>
      <c r="H805" s="306" t="str">
        <f>IFERROR(+VLOOKUP(G805,'šifarnik Pg-Pa'!O$6:Q$22,2,FALSE),"")</f>
        <v/>
      </c>
      <c r="I805" s="146" t="str">
        <f>IFERROR(+VLOOKUP($G805,'šifarnik Pg-Pa'!$O$6:$Q$22,3,FALSE),"")</f>
        <v/>
      </c>
      <c r="J805" s="236"/>
      <c r="K805" s="305" t="str">
        <f>IFERROR(+VLOOKUP(J805,'šifarnik Pg-Pa'!O$28:P$140,2,FALSE),"")</f>
        <v/>
      </c>
      <c r="L805" s="245"/>
      <c r="M805" s="244"/>
      <c r="N805" s="239"/>
      <c r="O805" s="195"/>
      <c r="P805" s="239"/>
      <c r="Q805" s="239"/>
      <c r="R805" s="76"/>
      <c r="S805" s="76"/>
      <c r="T805" s="76"/>
      <c r="U805" s="76"/>
      <c r="V805" s="197"/>
      <c r="W805" s="197"/>
      <c r="X805" s="197"/>
      <c r="Y805" s="197"/>
      <c r="Z805" s="197"/>
      <c r="AA805" s="197"/>
      <c r="AB805" s="197">
        <f t="shared" si="13"/>
        <v>0</v>
      </c>
    </row>
    <row r="806" spans="1:28">
      <c r="A806">
        <f>+IF(P806&gt;0,+MAX(A$8:A805)+1,0)</f>
        <v>0</v>
      </c>
      <c r="B806" s="240"/>
      <c r="C806" s="237"/>
      <c r="D806" s="242"/>
      <c r="E806" s="237"/>
      <c r="F806" s="236"/>
      <c r="G806" s="236"/>
      <c r="H806" s="306" t="str">
        <f>IFERROR(+VLOOKUP(G806,'šifarnik Pg-Pa'!O$6:Q$22,2,FALSE),"")</f>
        <v/>
      </c>
      <c r="I806" s="146" t="str">
        <f>IFERROR(+VLOOKUP($G806,'šifarnik Pg-Pa'!$O$6:$Q$22,3,FALSE),"")</f>
        <v/>
      </c>
      <c r="J806" s="236"/>
      <c r="K806" s="305" t="str">
        <f>IFERROR(+VLOOKUP(J806,'šifarnik Pg-Pa'!O$28:P$140,2,FALSE),"")</f>
        <v/>
      </c>
      <c r="L806" s="245"/>
      <c r="M806" s="244"/>
      <c r="N806" s="239"/>
      <c r="O806" s="195"/>
      <c r="P806" s="239"/>
      <c r="Q806" s="239"/>
      <c r="R806" s="76"/>
      <c r="S806" s="76"/>
      <c r="T806" s="76"/>
      <c r="U806" s="76"/>
      <c r="V806" s="197"/>
      <c r="W806" s="197"/>
      <c r="X806" s="197"/>
      <c r="Y806" s="197"/>
      <c r="Z806" s="197"/>
      <c r="AA806" s="197"/>
      <c r="AB806" s="197">
        <f t="shared" si="13"/>
        <v>0</v>
      </c>
    </row>
    <row r="807" spans="1:28">
      <c r="A807">
        <f>+IF(P807&gt;0,+MAX(A$8:A806)+1,0)</f>
        <v>0</v>
      </c>
      <c r="B807" s="240"/>
      <c r="C807" s="237"/>
      <c r="D807" s="242"/>
      <c r="E807" s="237"/>
      <c r="F807" s="236"/>
      <c r="G807" s="236"/>
      <c r="H807" s="306" t="str">
        <f>IFERROR(+VLOOKUP(G807,'šifarnik Pg-Pa'!O$6:Q$22,2,FALSE),"")</f>
        <v/>
      </c>
      <c r="I807" s="146" t="str">
        <f>IFERROR(+VLOOKUP($G807,'šifarnik Pg-Pa'!$O$6:$Q$22,3,FALSE),"")</f>
        <v/>
      </c>
      <c r="J807" s="236"/>
      <c r="K807" s="305" t="str">
        <f>IFERROR(+VLOOKUP(J807,'šifarnik Pg-Pa'!O$28:P$140,2,FALSE),"")</f>
        <v/>
      </c>
      <c r="L807" s="245"/>
      <c r="M807" s="244"/>
      <c r="N807" s="239"/>
      <c r="O807" s="195"/>
      <c r="P807" s="239"/>
      <c r="Q807" s="239"/>
      <c r="R807" s="76"/>
      <c r="S807" s="76"/>
      <c r="T807" s="76"/>
      <c r="U807" s="76"/>
      <c r="V807" s="197"/>
      <c r="W807" s="197"/>
      <c r="X807" s="197"/>
      <c r="Y807" s="197"/>
      <c r="Z807" s="197"/>
      <c r="AA807" s="197"/>
      <c r="AB807" s="197">
        <f t="shared" si="13"/>
        <v>0</v>
      </c>
    </row>
    <row r="808" spans="1:28">
      <c r="A808">
        <f>+IF(P808&gt;0,+MAX(A$8:A807)+1,0)</f>
        <v>0</v>
      </c>
      <c r="B808" s="240"/>
      <c r="C808" s="237"/>
      <c r="D808" s="242"/>
      <c r="E808" s="237"/>
      <c r="F808" s="236"/>
      <c r="G808" s="236"/>
      <c r="H808" s="306" t="str">
        <f>IFERROR(+VLOOKUP(G808,'šifarnik Pg-Pa'!O$6:Q$22,2,FALSE),"")</f>
        <v/>
      </c>
      <c r="I808" s="146" t="str">
        <f>IFERROR(+VLOOKUP($G808,'šifarnik Pg-Pa'!$O$6:$Q$22,3,FALSE),"")</f>
        <v/>
      </c>
      <c r="J808" s="236"/>
      <c r="K808" s="305" t="str">
        <f>IFERROR(+VLOOKUP(J808,'šifarnik Pg-Pa'!O$28:P$140,2,FALSE),"")</f>
        <v/>
      </c>
      <c r="L808" s="245"/>
      <c r="M808" s="244"/>
      <c r="N808" s="239"/>
      <c r="O808" s="195"/>
      <c r="P808" s="239"/>
      <c r="Q808" s="239"/>
      <c r="R808" s="76"/>
      <c r="S808" s="76"/>
      <c r="T808" s="76"/>
      <c r="U808" s="76"/>
      <c r="V808" s="197"/>
      <c r="W808" s="197"/>
      <c r="X808" s="197"/>
      <c r="Y808" s="197"/>
      <c r="Z808" s="197"/>
      <c r="AA808" s="197"/>
      <c r="AB808" s="197">
        <f t="shared" si="13"/>
        <v>0</v>
      </c>
    </row>
    <row r="809" spans="1:28">
      <c r="A809">
        <f>+IF(P809&gt;0,+MAX(A$8:A808)+1,0)</f>
        <v>0</v>
      </c>
      <c r="B809" s="240"/>
      <c r="C809" s="237"/>
      <c r="D809" s="242"/>
      <c r="E809" s="237"/>
      <c r="F809" s="236"/>
      <c r="G809" s="236"/>
      <c r="H809" s="306" t="str">
        <f>IFERROR(+VLOOKUP(G809,'šifarnik Pg-Pa'!O$6:Q$22,2,FALSE),"")</f>
        <v/>
      </c>
      <c r="I809" s="146" t="str">
        <f>IFERROR(+VLOOKUP($G809,'šifarnik Pg-Pa'!$O$6:$Q$22,3,FALSE),"")</f>
        <v/>
      </c>
      <c r="J809" s="236"/>
      <c r="K809" s="305" t="str">
        <f>IFERROR(+VLOOKUP(J809,'šifarnik Pg-Pa'!O$28:P$140,2,FALSE),"")</f>
        <v/>
      </c>
      <c r="L809" s="245"/>
      <c r="M809" s="244"/>
      <c r="N809" s="239"/>
      <c r="O809" s="195"/>
      <c r="P809" s="239"/>
      <c r="Q809" s="239"/>
      <c r="R809" s="76"/>
      <c r="S809" s="76"/>
      <c r="T809" s="76"/>
      <c r="U809" s="76"/>
      <c r="V809" s="197"/>
      <c r="W809" s="197"/>
      <c r="X809" s="197"/>
      <c r="Y809" s="197"/>
      <c r="Z809" s="197"/>
      <c r="AA809" s="197"/>
      <c r="AB809" s="197">
        <f t="shared" si="13"/>
        <v>0</v>
      </c>
    </row>
    <row r="810" spans="1:28">
      <c r="A810">
        <f>+IF(P810&gt;0,+MAX(A$8:A809)+1,0)</f>
        <v>0</v>
      </c>
      <c r="B810" s="240"/>
      <c r="C810" s="237"/>
      <c r="D810" s="242"/>
      <c r="E810" s="237"/>
      <c r="F810" s="236"/>
      <c r="G810" s="236"/>
      <c r="H810" s="306" t="str">
        <f>IFERROR(+VLOOKUP(G810,'šifarnik Pg-Pa'!O$6:Q$22,2,FALSE),"")</f>
        <v/>
      </c>
      <c r="I810" s="146" t="str">
        <f>IFERROR(+VLOOKUP($G810,'šifarnik Pg-Pa'!$O$6:$Q$22,3,FALSE),"")</f>
        <v/>
      </c>
      <c r="J810" s="236"/>
      <c r="K810" s="305" t="str">
        <f>IFERROR(+VLOOKUP(J810,'šifarnik Pg-Pa'!O$28:P$140,2,FALSE),"")</f>
        <v/>
      </c>
      <c r="L810" s="245"/>
      <c r="M810" s="244"/>
      <c r="N810" s="239"/>
      <c r="O810" s="195"/>
      <c r="P810" s="239"/>
      <c r="Q810" s="239"/>
      <c r="R810" s="76"/>
      <c r="S810" s="76"/>
      <c r="T810" s="76"/>
      <c r="U810" s="76"/>
      <c r="V810" s="197"/>
      <c r="W810" s="197"/>
      <c r="X810" s="197"/>
      <c r="Y810" s="197"/>
      <c r="Z810" s="197"/>
      <c r="AA810" s="197"/>
      <c r="AB810" s="197">
        <f t="shared" si="13"/>
        <v>0</v>
      </c>
    </row>
    <row r="811" spans="1:28">
      <c r="A811">
        <f>+IF(P811&gt;0,+MAX(A$8:A810)+1,0)</f>
        <v>0</v>
      </c>
      <c r="B811" s="240"/>
      <c r="C811" s="237"/>
      <c r="D811" s="242"/>
      <c r="E811" s="237"/>
      <c r="F811" s="236"/>
      <c r="G811" s="236"/>
      <c r="H811" s="306" t="str">
        <f>IFERROR(+VLOOKUP(G811,'šifarnik Pg-Pa'!O$6:Q$22,2,FALSE),"")</f>
        <v/>
      </c>
      <c r="I811" s="146" t="str">
        <f>IFERROR(+VLOOKUP($G811,'šifarnik Pg-Pa'!$O$6:$Q$22,3,FALSE),"")</f>
        <v/>
      </c>
      <c r="J811" s="236"/>
      <c r="K811" s="305" t="str">
        <f>IFERROR(+VLOOKUP(J811,'šifarnik Pg-Pa'!O$28:P$140,2,FALSE),"")</f>
        <v/>
      </c>
      <c r="L811" s="245"/>
      <c r="M811" s="244"/>
      <c r="N811" s="239"/>
      <c r="O811" s="195"/>
      <c r="P811" s="239"/>
      <c r="Q811" s="239"/>
      <c r="R811" s="76"/>
      <c r="S811" s="76"/>
      <c r="T811" s="76"/>
      <c r="U811" s="76"/>
      <c r="V811" s="197"/>
      <c r="W811" s="197"/>
      <c r="X811" s="197"/>
      <c r="Y811" s="197"/>
      <c r="Z811" s="197"/>
      <c r="AA811" s="197"/>
      <c r="AB811" s="197">
        <f t="shared" si="13"/>
        <v>0</v>
      </c>
    </row>
    <row r="812" spans="1:28">
      <c r="A812">
        <f>+IF(P812&gt;0,+MAX(A$8:A811)+1,0)</f>
        <v>0</v>
      </c>
      <c r="B812" s="240"/>
      <c r="C812" s="237"/>
      <c r="D812" s="242"/>
      <c r="E812" s="237"/>
      <c r="F812" s="236"/>
      <c r="G812" s="236"/>
      <c r="H812" s="306" t="str">
        <f>IFERROR(+VLOOKUP(G812,'šifarnik Pg-Pa'!O$6:Q$22,2,FALSE),"")</f>
        <v/>
      </c>
      <c r="I812" s="146" t="str">
        <f>IFERROR(+VLOOKUP($G812,'šifarnik Pg-Pa'!$O$6:$Q$22,3,FALSE),"")</f>
        <v/>
      </c>
      <c r="J812" s="236"/>
      <c r="K812" s="305" t="str">
        <f>IFERROR(+VLOOKUP(J812,'šifarnik Pg-Pa'!O$28:P$140,2,FALSE),"")</f>
        <v/>
      </c>
      <c r="L812" s="245"/>
      <c r="M812" s="244"/>
      <c r="N812" s="239"/>
      <c r="O812" s="195"/>
      <c r="P812" s="239"/>
      <c r="Q812" s="239"/>
      <c r="R812" s="76"/>
      <c r="S812" s="76"/>
      <c r="T812" s="76"/>
      <c r="U812" s="76"/>
      <c r="V812" s="197"/>
      <c r="W812" s="197"/>
      <c r="X812" s="197"/>
      <c r="Y812" s="197"/>
      <c r="Z812" s="197"/>
      <c r="AA812" s="197"/>
      <c r="AB812" s="197">
        <f t="shared" si="13"/>
        <v>0</v>
      </c>
    </row>
    <row r="813" spans="1:28">
      <c r="A813">
        <f>+IF(P813&gt;0,+MAX(A$8:A812)+1,0)</f>
        <v>0</v>
      </c>
      <c r="B813" s="240"/>
      <c r="C813" s="237"/>
      <c r="D813" s="242"/>
      <c r="E813" s="237"/>
      <c r="F813" s="236"/>
      <c r="G813" s="236"/>
      <c r="H813" s="306" t="str">
        <f>IFERROR(+VLOOKUP(G813,'šifarnik Pg-Pa'!O$6:Q$22,2,FALSE),"")</f>
        <v/>
      </c>
      <c r="I813" s="146" t="str">
        <f>IFERROR(+VLOOKUP($G813,'šifarnik Pg-Pa'!$O$6:$Q$22,3,FALSE),"")</f>
        <v/>
      </c>
      <c r="J813" s="236"/>
      <c r="K813" s="305" t="str">
        <f>IFERROR(+VLOOKUP(J813,'šifarnik Pg-Pa'!O$28:P$140,2,FALSE),"")</f>
        <v/>
      </c>
      <c r="L813" s="245"/>
      <c r="M813" s="244"/>
      <c r="N813" s="239"/>
      <c r="O813" s="195"/>
      <c r="P813" s="239"/>
      <c r="Q813" s="239"/>
      <c r="R813" s="76"/>
      <c r="S813" s="76"/>
      <c r="T813" s="76"/>
      <c r="U813" s="76"/>
      <c r="V813" s="197"/>
      <c r="W813" s="197"/>
      <c r="X813" s="197"/>
      <c r="Y813" s="197"/>
      <c r="Z813" s="197"/>
      <c r="AA813" s="197"/>
      <c r="AB813" s="197">
        <f t="shared" si="13"/>
        <v>0</v>
      </c>
    </row>
    <row r="814" spans="1:28">
      <c r="A814">
        <f>+IF(P814&gt;0,+MAX(A$8:A813)+1,0)</f>
        <v>0</v>
      </c>
      <c r="B814" s="240"/>
      <c r="C814" s="237"/>
      <c r="D814" s="242"/>
      <c r="E814" s="237"/>
      <c r="F814" s="236"/>
      <c r="G814" s="236"/>
      <c r="H814" s="306" t="str">
        <f>IFERROR(+VLOOKUP(G814,'šifarnik Pg-Pa'!O$6:Q$22,2,FALSE),"")</f>
        <v/>
      </c>
      <c r="I814" s="146" t="str">
        <f>IFERROR(+VLOOKUP($G814,'šifarnik Pg-Pa'!$O$6:$Q$22,3,FALSE),"")</f>
        <v/>
      </c>
      <c r="J814" s="236"/>
      <c r="K814" s="305" t="str">
        <f>IFERROR(+VLOOKUP(J814,'šifarnik Pg-Pa'!O$28:P$140,2,FALSE),"")</f>
        <v/>
      </c>
      <c r="L814" s="245"/>
      <c r="M814" s="244"/>
      <c r="N814" s="239"/>
      <c r="O814" s="195"/>
      <c r="P814" s="239"/>
      <c r="Q814" s="239"/>
      <c r="R814" s="76"/>
      <c r="S814" s="76"/>
      <c r="T814" s="76"/>
      <c r="U814" s="76"/>
      <c r="V814" s="197"/>
      <c r="W814" s="197"/>
      <c r="X814" s="197"/>
      <c r="Y814" s="197"/>
      <c r="Z814" s="197"/>
      <c r="AA814" s="197"/>
      <c r="AB814" s="197">
        <f t="shared" si="13"/>
        <v>0</v>
      </c>
    </row>
    <row r="815" spans="1:28">
      <c r="A815">
        <f>+IF(P815&gt;0,+MAX(A$8:A814)+1,0)</f>
        <v>0</v>
      </c>
      <c r="B815" s="240"/>
      <c r="C815" s="237"/>
      <c r="D815" s="242"/>
      <c r="E815" s="237"/>
      <c r="F815" s="236"/>
      <c r="G815" s="236"/>
      <c r="H815" s="306" t="str">
        <f>IFERROR(+VLOOKUP(G815,'šifarnik Pg-Pa'!O$6:Q$22,2,FALSE),"")</f>
        <v/>
      </c>
      <c r="I815" s="146" t="str">
        <f>IFERROR(+VLOOKUP($G815,'šifarnik Pg-Pa'!$O$6:$Q$22,3,FALSE),"")</f>
        <v/>
      </c>
      <c r="J815" s="236"/>
      <c r="K815" s="305" t="str">
        <f>IFERROR(+VLOOKUP(J815,'šifarnik Pg-Pa'!O$28:P$140,2,FALSE),"")</f>
        <v/>
      </c>
      <c r="L815" s="245"/>
      <c r="M815" s="244"/>
      <c r="N815" s="239"/>
      <c r="O815" s="195"/>
      <c r="P815" s="239"/>
      <c r="Q815" s="239"/>
      <c r="R815" s="76"/>
      <c r="S815" s="76"/>
      <c r="T815" s="76"/>
      <c r="U815" s="76"/>
      <c r="V815" s="197"/>
      <c r="W815" s="197"/>
      <c r="X815" s="197"/>
      <c r="Y815" s="197"/>
      <c r="Z815" s="197"/>
      <c r="AA815" s="197"/>
      <c r="AB815" s="197">
        <f t="shared" si="13"/>
        <v>0</v>
      </c>
    </row>
    <row r="816" spans="1:28">
      <c r="A816">
        <f>+IF(P816&gt;0,+MAX(A$8:A815)+1,0)</f>
        <v>0</v>
      </c>
      <c r="B816" s="240"/>
      <c r="C816" s="237"/>
      <c r="D816" s="242"/>
      <c r="E816" s="237"/>
      <c r="F816" s="236"/>
      <c r="G816" s="236"/>
      <c r="H816" s="306" t="str">
        <f>IFERROR(+VLOOKUP(G816,'šifarnik Pg-Pa'!O$6:Q$22,2,FALSE),"")</f>
        <v/>
      </c>
      <c r="I816" s="146" t="str">
        <f>IFERROR(+VLOOKUP($G816,'šifarnik Pg-Pa'!$O$6:$Q$22,3,FALSE),"")</f>
        <v/>
      </c>
      <c r="J816" s="236"/>
      <c r="K816" s="305" t="str">
        <f>IFERROR(+VLOOKUP(J816,'šifarnik Pg-Pa'!O$28:P$140,2,FALSE),"")</f>
        <v/>
      </c>
      <c r="L816" s="245"/>
      <c r="M816" s="244"/>
      <c r="N816" s="239"/>
      <c r="O816" s="195"/>
      <c r="P816" s="239"/>
      <c r="Q816" s="239"/>
      <c r="R816" s="76"/>
      <c r="S816" s="76"/>
      <c r="T816" s="76"/>
      <c r="U816" s="76"/>
      <c r="V816" s="197"/>
      <c r="W816" s="197"/>
      <c r="X816" s="197"/>
      <c r="Y816" s="197"/>
      <c r="Z816" s="197"/>
      <c r="AA816" s="197"/>
      <c r="AB816" s="197">
        <f t="shared" si="13"/>
        <v>0</v>
      </c>
    </row>
    <row r="817" spans="1:28">
      <c r="A817">
        <f>+IF(P817&gt;0,+MAX(A$8:A816)+1,0)</f>
        <v>0</v>
      </c>
      <c r="B817" s="240"/>
      <c r="C817" s="237"/>
      <c r="D817" s="242"/>
      <c r="E817" s="237"/>
      <c r="F817" s="236"/>
      <c r="G817" s="236"/>
      <c r="H817" s="306" t="str">
        <f>IFERROR(+VLOOKUP(G817,'šifarnik Pg-Pa'!O$6:Q$22,2,FALSE),"")</f>
        <v/>
      </c>
      <c r="I817" s="146" t="str">
        <f>IFERROR(+VLOOKUP($G817,'šifarnik Pg-Pa'!$O$6:$Q$22,3,FALSE),"")</f>
        <v/>
      </c>
      <c r="J817" s="236"/>
      <c r="K817" s="305" t="str">
        <f>IFERROR(+VLOOKUP(J817,'šifarnik Pg-Pa'!O$28:P$140,2,FALSE),"")</f>
        <v/>
      </c>
      <c r="L817" s="245"/>
      <c r="M817" s="244"/>
      <c r="N817" s="239"/>
      <c r="O817" s="195"/>
      <c r="P817" s="239"/>
      <c r="Q817" s="239"/>
      <c r="R817" s="76"/>
      <c r="S817" s="76"/>
      <c r="T817" s="76"/>
      <c r="U817" s="76"/>
      <c r="V817" s="197"/>
      <c r="W817" s="197"/>
      <c r="X817" s="197"/>
      <c r="Y817" s="197"/>
      <c r="Z817" s="197"/>
      <c r="AA817" s="197"/>
      <c r="AB817" s="197">
        <f t="shared" si="13"/>
        <v>0</v>
      </c>
    </row>
    <row r="818" spans="1:28">
      <c r="A818">
        <f>+IF(P818&gt;0,+MAX(A$8:A817)+1,0)</f>
        <v>0</v>
      </c>
      <c r="B818" s="240"/>
      <c r="C818" s="237"/>
      <c r="D818" s="242"/>
      <c r="E818" s="237"/>
      <c r="F818" s="236"/>
      <c r="G818" s="236"/>
      <c r="H818" s="306" t="str">
        <f>IFERROR(+VLOOKUP(G818,'šifarnik Pg-Pa'!O$6:Q$22,2,FALSE),"")</f>
        <v/>
      </c>
      <c r="I818" s="146" t="str">
        <f>IFERROR(+VLOOKUP($G818,'šifarnik Pg-Pa'!$O$6:$Q$22,3,FALSE),"")</f>
        <v/>
      </c>
      <c r="J818" s="236"/>
      <c r="K818" s="305" t="str">
        <f>IFERROR(+VLOOKUP(J818,'šifarnik Pg-Pa'!O$28:P$140,2,FALSE),"")</f>
        <v/>
      </c>
      <c r="L818" s="245"/>
      <c r="M818" s="244"/>
      <c r="N818" s="239"/>
      <c r="O818" s="195"/>
      <c r="P818" s="239"/>
      <c r="Q818" s="239"/>
      <c r="R818" s="76"/>
      <c r="S818" s="76"/>
      <c r="T818" s="76"/>
      <c r="U818" s="76"/>
      <c r="V818" s="197"/>
      <c r="W818" s="197"/>
      <c r="X818" s="197"/>
      <c r="Y818" s="197"/>
      <c r="Z818" s="197"/>
      <c r="AA818" s="197"/>
      <c r="AB818" s="197">
        <f t="shared" si="13"/>
        <v>0</v>
      </c>
    </row>
    <row r="819" spans="1:28">
      <c r="A819">
        <f>+IF(P819&gt;0,+MAX(A$8:A818)+1,0)</f>
        <v>0</v>
      </c>
      <c r="B819" s="240"/>
      <c r="C819" s="237"/>
      <c r="D819" s="242"/>
      <c r="E819" s="237"/>
      <c r="F819" s="236"/>
      <c r="G819" s="236"/>
      <c r="H819" s="306" t="str">
        <f>IFERROR(+VLOOKUP(G819,'šifarnik Pg-Pa'!O$6:Q$22,2,FALSE),"")</f>
        <v/>
      </c>
      <c r="I819" s="146" t="str">
        <f>IFERROR(+VLOOKUP($G819,'šifarnik Pg-Pa'!$O$6:$Q$22,3,FALSE),"")</f>
        <v/>
      </c>
      <c r="J819" s="236"/>
      <c r="K819" s="305" t="str">
        <f>IFERROR(+VLOOKUP(J819,'šifarnik Pg-Pa'!O$28:P$140,2,FALSE),"")</f>
        <v/>
      </c>
      <c r="L819" s="245"/>
      <c r="M819" s="244"/>
      <c r="N819" s="239"/>
      <c r="O819" s="195"/>
      <c r="P819" s="239"/>
      <c r="Q819" s="239"/>
      <c r="R819" s="76"/>
      <c r="S819" s="76"/>
      <c r="T819" s="76"/>
      <c r="U819" s="76"/>
      <c r="V819" s="197"/>
      <c r="W819" s="197"/>
      <c r="X819" s="197"/>
      <c r="Y819" s="197"/>
      <c r="Z819" s="197"/>
      <c r="AA819" s="197"/>
      <c r="AB819" s="197">
        <f t="shared" si="13"/>
        <v>0</v>
      </c>
    </row>
    <row r="820" spans="1:28">
      <c r="A820">
        <f>+IF(P820&gt;0,+MAX(A$8:A819)+1,0)</f>
        <v>0</v>
      </c>
      <c r="B820" s="240"/>
      <c r="C820" s="237"/>
      <c r="D820" s="242"/>
      <c r="E820" s="237"/>
      <c r="F820" s="236"/>
      <c r="G820" s="236"/>
      <c r="H820" s="306" t="str">
        <f>IFERROR(+VLOOKUP(G820,'šifarnik Pg-Pa'!O$6:Q$22,2,FALSE),"")</f>
        <v/>
      </c>
      <c r="I820" s="146" t="str">
        <f>IFERROR(+VLOOKUP($G820,'šifarnik Pg-Pa'!$O$6:$Q$22,3,FALSE),"")</f>
        <v/>
      </c>
      <c r="J820" s="236"/>
      <c r="K820" s="305" t="str">
        <f>IFERROR(+VLOOKUP(J820,'šifarnik Pg-Pa'!O$28:P$140,2,FALSE),"")</f>
        <v/>
      </c>
      <c r="L820" s="245"/>
      <c r="M820" s="244"/>
      <c r="N820" s="239"/>
      <c r="O820" s="195"/>
      <c r="P820" s="239"/>
      <c r="Q820" s="239"/>
      <c r="R820" s="76"/>
      <c r="S820" s="76"/>
      <c r="T820" s="76"/>
      <c r="U820" s="76"/>
      <c r="V820" s="197"/>
      <c r="W820" s="197"/>
      <c r="X820" s="197"/>
      <c r="Y820" s="197"/>
      <c r="Z820" s="197"/>
      <c r="AA820" s="197"/>
      <c r="AB820" s="197">
        <f t="shared" si="13"/>
        <v>0</v>
      </c>
    </row>
    <row r="821" spans="1:28">
      <c r="A821">
        <f>+IF(P821&gt;0,+MAX(A$8:A820)+1,0)</f>
        <v>0</v>
      </c>
      <c r="B821" s="240"/>
      <c r="C821" s="237"/>
      <c r="D821" s="242"/>
      <c r="E821" s="237"/>
      <c r="F821" s="236"/>
      <c r="G821" s="236"/>
      <c r="H821" s="306" t="str">
        <f>IFERROR(+VLOOKUP(G821,'šifarnik Pg-Pa'!O$6:Q$22,2,FALSE),"")</f>
        <v/>
      </c>
      <c r="I821" s="146" t="str">
        <f>IFERROR(+VLOOKUP($G821,'šifarnik Pg-Pa'!$O$6:$Q$22,3,FALSE),"")</f>
        <v/>
      </c>
      <c r="J821" s="236"/>
      <c r="K821" s="305" t="str">
        <f>IFERROR(+VLOOKUP(J821,'šifarnik Pg-Pa'!O$28:P$140,2,FALSE),"")</f>
        <v/>
      </c>
      <c r="L821" s="245"/>
      <c r="M821" s="244"/>
      <c r="N821" s="239"/>
      <c r="O821" s="195"/>
      <c r="P821" s="239"/>
      <c r="Q821" s="239"/>
      <c r="R821" s="76"/>
      <c r="S821" s="76"/>
      <c r="T821" s="76"/>
      <c r="U821" s="76"/>
      <c r="V821" s="197"/>
      <c r="W821" s="197"/>
      <c r="X821" s="197"/>
      <c r="Y821" s="197"/>
      <c r="Z821" s="197"/>
      <c r="AA821" s="197"/>
      <c r="AB821" s="197">
        <f t="shared" si="13"/>
        <v>0</v>
      </c>
    </row>
    <row r="822" spans="1:28">
      <c r="A822">
        <f>+IF(P822&gt;0,+MAX(A$8:A821)+1,0)</f>
        <v>0</v>
      </c>
      <c r="B822" s="240"/>
      <c r="C822" s="237"/>
      <c r="D822" s="242"/>
      <c r="E822" s="237"/>
      <c r="F822" s="236"/>
      <c r="G822" s="236"/>
      <c r="H822" s="306" t="str">
        <f>IFERROR(+VLOOKUP(G822,'šifarnik Pg-Pa'!O$6:Q$22,2,FALSE),"")</f>
        <v/>
      </c>
      <c r="I822" s="146" t="str">
        <f>IFERROR(+VLOOKUP($G822,'šifarnik Pg-Pa'!$O$6:$Q$22,3,FALSE),"")</f>
        <v/>
      </c>
      <c r="J822" s="236"/>
      <c r="K822" s="305" t="str">
        <f>IFERROR(+VLOOKUP(J822,'šifarnik Pg-Pa'!O$28:P$140,2,FALSE),"")</f>
        <v/>
      </c>
      <c r="L822" s="245"/>
      <c r="M822" s="244"/>
      <c r="N822" s="239"/>
      <c r="O822" s="195"/>
      <c r="P822" s="239"/>
      <c r="Q822" s="239"/>
      <c r="R822" s="76"/>
      <c r="S822" s="76"/>
      <c r="T822" s="76"/>
      <c r="U822" s="76"/>
      <c r="V822" s="197"/>
      <c r="W822" s="197"/>
      <c r="X822" s="197"/>
      <c r="Y822" s="197"/>
      <c r="Z822" s="197"/>
      <c r="AA822" s="197"/>
      <c r="AB822" s="197">
        <f t="shared" si="13"/>
        <v>0</v>
      </c>
    </row>
    <row r="823" spans="1:28">
      <c r="A823">
        <f>+IF(P823&gt;0,+MAX(A$8:A822)+1,0)</f>
        <v>0</v>
      </c>
      <c r="B823" s="240"/>
      <c r="C823" s="237"/>
      <c r="D823" s="242"/>
      <c r="E823" s="237"/>
      <c r="F823" s="236"/>
      <c r="G823" s="236"/>
      <c r="H823" s="306" t="str">
        <f>IFERROR(+VLOOKUP(G823,'šifarnik Pg-Pa'!O$6:Q$22,2,FALSE),"")</f>
        <v/>
      </c>
      <c r="I823" s="146" t="str">
        <f>IFERROR(+VLOOKUP($G823,'šifarnik Pg-Pa'!$O$6:$Q$22,3,FALSE),"")</f>
        <v/>
      </c>
      <c r="J823" s="236"/>
      <c r="K823" s="305" t="str">
        <f>IFERROR(+VLOOKUP(J823,'šifarnik Pg-Pa'!O$28:P$140,2,FALSE),"")</f>
        <v/>
      </c>
      <c r="L823" s="245"/>
      <c r="M823" s="244"/>
      <c r="N823" s="239"/>
      <c r="O823" s="195"/>
      <c r="P823" s="239"/>
      <c r="Q823" s="239"/>
      <c r="R823" s="76"/>
      <c r="S823" s="76"/>
      <c r="T823" s="76"/>
      <c r="U823" s="76"/>
      <c r="V823" s="197"/>
      <c r="W823" s="197"/>
      <c r="X823" s="197"/>
      <c r="Y823" s="197"/>
      <c r="Z823" s="197"/>
      <c r="AA823" s="197"/>
      <c r="AB823" s="197">
        <f t="shared" si="13"/>
        <v>0</v>
      </c>
    </row>
    <row r="824" spans="1:28">
      <c r="A824">
        <f>+IF(P824&gt;0,+MAX(A$8:A823)+1,0)</f>
        <v>0</v>
      </c>
      <c r="B824" s="240"/>
      <c r="C824" s="237"/>
      <c r="D824" s="242"/>
      <c r="E824" s="237"/>
      <c r="F824" s="236"/>
      <c r="G824" s="236"/>
      <c r="H824" s="306" t="str">
        <f>IFERROR(+VLOOKUP(G824,'šifarnik Pg-Pa'!O$6:Q$22,2,FALSE),"")</f>
        <v/>
      </c>
      <c r="I824" s="146" t="str">
        <f>IFERROR(+VLOOKUP($G824,'šifarnik Pg-Pa'!$O$6:$Q$22,3,FALSE),"")</f>
        <v/>
      </c>
      <c r="J824" s="236"/>
      <c r="K824" s="305" t="str">
        <f>IFERROR(+VLOOKUP(J824,'šifarnik Pg-Pa'!O$28:P$140,2,FALSE),"")</f>
        <v/>
      </c>
      <c r="L824" s="245"/>
      <c r="M824" s="244"/>
      <c r="N824" s="239"/>
      <c r="O824" s="195"/>
      <c r="P824" s="239"/>
      <c r="Q824" s="239"/>
      <c r="R824" s="76"/>
      <c r="S824" s="76"/>
      <c r="T824" s="76"/>
      <c r="U824" s="76"/>
      <c r="V824" s="197"/>
      <c r="W824" s="197"/>
      <c r="X824" s="197"/>
      <c r="Y824" s="197"/>
      <c r="Z824" s="197"/>
      <c r="AA824" s="197"/>
      <c r="AB824" s="197">
        <f t="shared" si="13"/>
        <v>0</v>
      </c>
    </row>
    <row r="825" spans="1:28">
      <c r="A825">
        <f>+IF(P825&gt;0,+MAX(A$8:A824)+1,0)</f>
        <v>0</v>
      </c>
      <c r="B825" s="240"/>
      <c r="C825" s="237"/>
      <c r="D825" s="242"/>
      <c r="E825" s="237"/>
      <c r="F825" s="236"/>
      <c r="G825" s="236"/>
      <c r="H825" s="306" t="str">
        <f>IFERROR(+VLOOKUP(G825,'šifarnik Pg-Pa'!O$6:Q$22,2,FALSE),"")</f>
        <v/>
      </c>
      <c r="I825" s="146" t="str">
        <f>IFERROR(+VLOOKUP($G825,'šifarnik Pg-Pa'!$O$6:$Q$22,3,FALSE),"")</f>
        <v/>
      </c>
      <c r="J825" s="236"/>
      <c r="K825" s="305" t="str">
        <f>IFERROR(+VLOOKUP(J825,'šifarnik Pg-Pa'!O$28:P$140,2,FALSE),"")</f>
        <v/>
      </c>
      <c r="L825" s="245"/>
      <c r="M825" s="244"/>
      <c r="N825" s="239"/>
      <c r="O825" s="195"/>
      <c r="P825" s="239"/>
      <c r="Q825" s="239"/>
      <c r="R825" s="76"/>
      <c r="S825" s="76"/>
      <c r="T825" s="76"/>
      <c r="U825" s="76"/>
      <c r="V825" s="197"/>
      <c r="W825" s="197"/>
      <c r="X825" s="197"/>
      <c r="Y825" s="197"/>
      <c r="Z825" s="197"/>
      <c r="AA825" s="197"/>
      <c r="AB825" s="197">
        <f t="shared" si="13"/>
        <v>0</v>
      </c>
    </row>
    <row r="826" spans="1:28">
      <c r="A826">
        <f>+IF(P826&gt;0,+MAX(A$8:A825)+1,0)</f>
        <v>0</v>
      </c>
      <c r="B826" s="240"/>
      <c r="C826" s="237"/>
      <c r="D826" s="242"/>
      <c r="E826" s="237"/>
      <c r="F826" s="236"/>
      <c r="G826" s="236"/>
      <c r="H826" s="306" t="str">
        <f>IFERROR(+VLOOKUP(G826,'šifarnik Pg-Pa'!O$6:Q$22,2,FALSE),"")</f>
        <v/>
      </c>
      <c r="I826" s="146" t="str">
        <f>IFERROR(+VLOOKUP($G826,'šifarnik Pg-Pa'!$O$6:$Q$22,3,FALSE),"")</f>
        <v/>
      </c>
      <c r="J826" s="236"/>
      <c r="K826" s="305" t="str">
        <f>IFERROR(+VLOOKUP(J826,'šifarnik Pg-Pa'!O$28:P$140,2,FALSE),"")</f>
        <v/>
      </c>
      <c r="L826" s="245"/>
      <c r="M826" s="244"/>
      <c r="N826" s="239"/>
      <c r="O826" s="195"/>
      <c r="P826" s="239"/>
      <c r="Q826" s="239"/>
      <c r="R826" s="76"/>
      <c r="S826" s="76"/>
      <c r="T826" s="76"/>
      <c r="U826" s="76"/>
      <c r="V826" s="197"/>
      <c r="W826" s="197"/>
      <c r="X826" s="197"/>
      <c r="Y826" s="197"/>
      <c r="Z826" s="197"/>
      <c r="AA826" s="197"/>
      <c r="AB826" s="197">
        <f t="shared" si="13"/>
        <v>0</v>
      </c>
    </row>
    <row r="827" spans="1:28">
      <c r="A827">
        <f>+IF(P827&gt;0,+MAX(A$8:A826)+1,0)</f>
        <v>0</v>
      </c>
      <c r="B827" s="240"/>
      <c r="C827" s="237"/>
      <c r="D827" s="242"/>
      <c r="E827" s="237"/>
      <c r="F827" s="236"/>
      <c r="G827" s="236"/>
      <c r="H827" s="306" t="str">
        <f>IFERROR(+VLOOKUP(G827,'šifarnik Pg-Pa'!O$6:Q$22,2,FALSE),"")</f>
        <v/>
      </c>
      <c r="I827" s="146" t="str">
        <f>IFERROR(+VLOOKUP($G827,'šifarnik Pg-Pa'!$O$6:$Q$22,3,FALSE),"")</f>
        <v/>
      </c>
      <c r="J827" s="236"/>
      <c r="K827" s="305" t="str">
        <f>IFERROR(+VLOOKUP(J827,'šifarnik Pg-Pa'!O$28:P$140,2,FALSE),"")</f>
        <v/>
      </c>
      <c r="L827" s="245"/>
      <c r="M827" s="244"/>
      <c r="N827" s="239"/>
      <c r="O827" s="195"/>
      <c r="P827" s="239"/>
      <c r="Q827" s="239"/>
      <c r="R827" s="76"/>
      <c r="S827" s="76"/>
      <c r="T827" s="76"/>
      <c r="U827" s="76"/>
      <c r="V827" s="197"/>
      <c r="W827" s="197"/>
      <c r="X827" s="197"/>
      <c r="Y827" s="197"/>
      <c r="Z827" s="197"/>
      <c r="AA827" s="197"/>
      <c r="AB827" s="197">
        <f t="shared" si="13"/>
        <v>0</v>
      </c>
    </row>
    <row r="828" spans="1:28">
      <c r="A828">
        <f>+IF(P828&gt;0,+MAX(A$8:A827)+1,0)</f>
        <v>0</v>
      </c>
      <c r="B828" s="240"/>
      <c r="C828" s="237"/>
      <c r="D828" s="242"/>
      <c r="E828" s="237"/>
      <c r="F828" s="236"/>
      <c r="G828" s="236"/>
      <c r="H828" s="306" t="str">
        <f>IFERROR(+VLOOKUP(G828,'šifarnik Pg-Pa'!O$6:Q$22,2,FALSE),"")</f>
        <v/>
      </c>
      <c r="I828" s="146" t="str">
        <f>IFERROR(+VLOOKUP($G828,'šifarnik Pg-Pa'!$O$6:$Q$22,3,FALSE),"")</f>
        <v/>
      </c>
      <c r="J828" s="236"/>
      <c r="K828" s="305" t="str">
        <f>IFERROR(+VLOOKUP(J828,'šifarnik Pg-Pa'!O$28:P$140,2,FALSE),"")</f>
        <v/>
      </c>
      <c r="L828" s="245"/>
      <c r="M828" s="244"/>
      <c r="N828" s="239"/>
      <c r="O828" s="195"/>
      <c r="P828" s="239"/>
      <c r="Q828" s="239"/>
      <c r="R828" s="76"/>
      <c r="S828" s="76"/>
      <c r="T828" s="76"/>
      <c r="U828" s="76"/>
      <c r="V828" s="197"/>
      <c r="W828" s="197"/>
      <c r="X828" s="197"/>
      <c r="Y828" s="197"/>
      <c r="Z828" s="197"/>
      <c r="AA828" s="197"/>
      <c r="AB828" s="197">
        <f t="shared" si="13"/>
        <v>0</v>
      </c>
    </row>
    <row r="829" spans="1:28">
      <c r="A829">
        <f>+IF(P829&gt;0,+MAX(A$8:A828)+1,0)</f>
        <v>0</v>
      </c>
      <c r="B829" s="240"/>
      <c r="C829" s="237"/>
      <c r="D829" s="242"/>
      <c r="E829" s="237"/>
      <c r="F829" s="236"/>
      <c r="G829" s="236"/>
      <c r="H829" s="306" t="str">
        <f>IFERROR(+VLOOKUP(G829,'šifarnik Pg-Pa'!O$6:Q$22,2,FALSE),"")</f>
        <v/>
      </c>
      <c r="I829" s="146" t="str">
        <f>IFERROR(+VLOOKUP($G829,'šifarnik Pg-Pa'!$O$6:$Q$22,3,FALSE),"")</f>
        <v/>
      </c>
      <c r="J829" s="236"/>
      <c r="K829" s="305" t="str">
        <f>IFERROR(+VLOOKUP(J829,'šifarnik Pg-Pa'!O$28:P$140,2,FALSE),"")</f>
        <v/>
      </c>
      <c r="L829" s="245"/>
      <c r="M829" s="244"/>
      <c r="N829" s="239"/>
      <c r="O829" s="195"/>
      <c r="P829" s="239"/>
      <c r="Q829" s="239"/>
      <c r="R829" s="76"/>
      <c r="S829" s="76"/>
      <c r="T829" s="76"/>
      <c r="U829" s="76"/>
      <c r="V829" s="197"/>
      <c r="W829" s="197"/>
      <c r="X829" s="197"/>
      <c r="Y829" s="197"/>
      <c r="Z829" s="197"/>
      <c r="AA829" s="197"/>
      <c r="AB829" s="197">
        <f t="shared" si="13"/>
        <v>0</v>
      </c>
    </row>
    <row r="830" spans="1:28">
      <c r="A830">
        <f>+IF(P830&gt;0,+MAX(A$8:A829)+1,0)</f>
        <v>0</v>
      </c>
      <c r="B830" s="240"/>
      <c r="C830" s="237"/>
      <c r="D830" s="242"/>
      <c r="E830" s="237"/>
      <c r="F830" s="236"/>
      <c r="G830" s="236"/>
      <c r="H830" s="306" t="str">
        <f>IFERROR(+VLOOKUP(G830,'šifarnik Pg-Pa'!O$6:Q$22,2,FALSE),"")</f>
        <v/>
      </c>
      <c r="I830" s="146" t="str">
        <f>IFERROR(+VLOOKUP($G830,'šifarnik Pg-Pa'!$O$6:$Q$22,3,FALSE),"")</f>
        <v/>
      </c>
      <c r="J830" s="236"/>
      <c r="K830" s="305" t="str">
        <f>IFERROR(+VLOOKUP(J830,'šifarnik Pg-Pa'!O$28:P$140,2,FALSE),"")</f>
        <v/>
      </c>
      <c r="L830" s="245"/>
      <c r="M830" s="244"/>
      <c r="N830" s="239"/>
      <c r="O830" s="195"/>
      <c r="P830" s="239"/>
      <c r="Q830" s="239"/>
      <c r="R830" s="76"/>
      <c r="S830" s="76"/>
      <c r="T830" s="76"/>
      <c r="U830" s="76"/>
      <c r="V830" s="197"/>
      <c r="W830" s="197"/>
      <c r="X830" s="197"/>
      <c r="Y830" s="197"/>
      <c r="Z830" s="197"/>
      <c r="AA830" s="197"/>
      <c r="AB830" s="197">
        <f t="shared" si="13"/>
        <v>0</v>
      </c>
    </row>
    <row r="831" spans="1:28">
      <c r="A831">
        <f>+IF(P831&gt;0,+MAX(A$8:A830)+1,0)</f>
        <v>0</v>
      </c>
      <c r="B831" s="240"/>
      <c r="C831" s="237"/>
      <c r="D831" s="242"/>
      <c r="E831" s="237"/>
      <c r="F831" s="236"/>
      <c r="G831" s="236"/>
      <c r="H831" s="306" t="str">
        <f>IFERROR(+VLOOKUP(G831,'šifarnik Pg-Pa'!O$6:Q$22,2,FALSE),"")</f>
        <v/>
      </c>
      <c r="I831" s="146" t="str">
        <f>IFERROR(+VLOOKUP($G831,'šifarnik Pg-Pa'!$O$6:$Q$22,3,FALSE),"")</f>
        <v/>
      </c>
      <c r="J831" s="236"/>
      <c r="K831" s="305" t="str">
        <f>IFERROR(+VLOOKUP(J831,'šifarnik Pg-Pa'!O$28:P$140,2,FALSE),"")</f>
        <v/>
      </c>
      <c r="L831" s="245"/>
      <c r="M831" s="244"/>
      <c r="N831" s="239"/>
      <c r="O831" s="195"/>
      <c r="P831" s="239"/>
      <c r="Q831" s="239"/>
      <c r="R831" s="76"/>
      <c r="S831" s="76"/>
      <c r="T831" s="76"/>
      <c r="U831" s="76"/>
      <c r="V831" s="197"/>
      <c r="W831" s="197"/>
      <c r="X831" s="197"/>
      <c r="Y831" s="197"/>
      <c r="Z831" s="197"/>
      <c r="AA831" s="197"/>
      <c r="AB831" s="197">
        <f t="shared" si="13"/>
        <v>0</v>
      </c>
    </row>
    <row r="832" spans="1:28">
      <c r="A832">
        <f>+IF(P832&gt;0,+MAX(A$8:A831)+1,0)</f>
        <v>0</v>
      </c>
      <c r="B832" s="240"/>
      <c r="C832" s="237"/>
      <c r="D832" s="242"/>
      <c r="E832" s="237"/>
      <c r="F832" s="236"/>
      <c r="G832" s="236"/>
      <c r="H832" s="306" t="str">
        <f>IFERROR(+VLOOKUP(G832,'šifarnik Pg-Pa'!O$6:Q$22,2,FALSE),"")</f>
        <v/>
      </c>
      <c r="I832" s="146" t="str">
        <f>IFERROR(+VLOOKUP($G832,'šifarnik Pg-Pa'!$O$6:$Q$22,3,FALSE),"")</f>
        <v/>
      </c>
      <c r="J832" s="236"/>
      <c r="K832" s="305" t="str">
        <f>IFERROR(+VLOOKUP(J832,'šifarnik Pg-Pa'!O$28:P$140,2,FALSE),"")</f>
        <v/>
      </c>
      <c r="L832" s="245"/>
      <c r="M832" s="244"/>
      <c r="N832" s="239"/>
      <c r="O832" s="195"/>
      <c r="P832" s="239"/>
      <c r="Q832" s="239"/>
      <c r="R832" s="76"/>
      <c r="S832" s="76"/>
      <c r="T832" s="76"/>
      <c r="U832" s="76"/>
      <c r="V832" s="197"/>
      <c r="W832" s="197"/>
      <c r="X832" s="197"/>
      <c r="Y832" s="197"/>
      <c r="Z832" s="197"/>
      <c r="AA832" s="197"/>
      <c r="AB832" s="197">
        <f t="shared" si="13"/>
        <v>0</v>
      </c>
    </row>
    <row r="833" spans="1:28">
      <c r="A833">
        <f>+IF(P833&gt;0,+MAX(A$8:A832)+1,0)</f>
        <v>0</v>
      </c>
      <c r="B833" s="240"/>
      <c r="C833" s="237"/>
      <c r="D833" s="242"/>
      <c r="E833" s="237"/>
      <c r="F833" s="236"/>
      <c r="G833" s="236"/>
      <c r="H833" s="306" t="str">
        <f>IFERROR(+VLOOKUP(G833,'šifarnik Pg-Pa'!O$6:Q$22,2,FALSE),"")</f>
        <v/>
      </c>
      <c r="I833" s="146" t="str">
        <f>IFERROR(+VLOOKUP($G833,'šifarnik Pg-Pa'!$O$6:$Q$22,3,FALSE),"")</f>
        <v/>
      </c>
      <c r="J833" s="236"/>
      <c r="K833" s="305" t="str">
        <f>IFERROR(+VLOOKUP(J833,'šifarnik Pg-Pa'!O$28:P$140,2,FALSE),"")</f>
        <v/>
      </c>
      <c r="L833" s="245"/>
      <c r="M833" s="244"/>
      <c r="N833" s="239"/>
      <c r="O833" s="195"/>
      <c r="P833" s="239"/>
      <c r="Q833" s="239"/>
      <c r="R833" s="76"/>
      <c r="S833" s="76"/>
      <c r="T833" s="76"/>
      <c r="U833" s="76"/>
      <c r="V833" s="197"/>
      <c r="W833" s="197"/>
      <c r="X833" s="197"/>
      <c r="Y833" s="197"/>
      <c r="Z833" s="197"/>
      <c r="AA833" s="197"/>
      <c r="AB833" s="197">
        <f t="shared" si="13"/>
        <v>0</v>
      </c>
    </row>
    <row r="834" spans="1:28">
      <c r="A834">
        <f>+IF(P834&gt;0,+MAX(A$8:A833)+1,0)</f>
        <v>0</v>
      </c>
      <c r="B834" s="240"/>
      <c r="C834" s="237"/>
      <c r="D834" s="242"/>
      <c r="E834" s="237"/>
      <c r="F834" s="236"/>
      <c r="G834" s="236"/>
      <c r="H834" s="306" t="str">
        <f>IFERROR(+VLOOKUP(G834,'šifarnik Pg-Pa'!O$6:Q$22,2,FALSE),"")</f>
        <v/>
      </c>
      <c r="I834" s="146" t="str">
        <f>IFERROR(+VLOOKUP($G834,'šifarnik Pg-Pa'!$O$6:$Q$22,3,FALSE),"")</f>
        <v/>
      </c>
      <c r="J834" s="236"/>
      <c r="K834" s="305" t="str">
        <f>IFERROR(+VLOOKUP(J834,'šifarnik Pg-Pa'!O$28:P$140,2,FALSE),"")</f>
        <v/>
      </c>
      <c r="L834" s="245"/>
      <c r="M834" s="244"/>
      <c r="N834" s="239"/>
      <c r="O834" s="195"/>
      <c r="P834" s="239"/>
      <c r="Q834" s="239"/>
      <c r="R834" s="76"/>
      <c r="S834" s="76"/>
      <c r="T834" s="76"/>
      <c r="U834" s="76"/>
      <c r="V834" s="197"/>
      <c r="W834" s="197"/>
      <c r="X834" s="197"/>
      <c r="Y834" s="197"/>
      <c r="Z834" s="197"/>
      <c r="AA834" s="197"/>
      <c r="AB834" s="197">
        <f t="shared" si="13"/>
        <v>0</v>
      </c>
    </row>
    <row r="835" spans="1:28">
      <c r="A835">
        <f>+IF(P835&gt;0,+MAX(A$8:A834)+1,0)</f>
        <v>0</v>
      </c>
      <c r="B835" s="240"/>
      <c r="C835" s="237"/>
      <c r="D835" s="242"/>
      <c r="E835" s="237"/>
      <c r="F835" s="236"/>
      <c r="G835" s="236"/>
      <c r="H835" s="306" t="str">
        <f>IFERROR(+VLOOKUP(G835,'šifarnik Pg-Pa'!O$6:Q$22,2,FALSE),"")</f>
        <v/>
      </c>
      <c r="I835" s="146" t="str">
        <f>IFERROR(+VLOOKUP($G835,'šifarnik Pg-Pa'!$O$6:$Q$22,3,FALSE),"")</f>
        <v/>
      </c>
      <c r="J835" s="236"/>
      <c r="K835" s="305" t="str">
        <f>IFERROR(+VLOOKUP(J835,'šifarnik Pg-Pa'!O$28:P$140,2,FALSE),"")</f>
        <v/>
      </c>
      <c r="L835" s="245"/>
      <c r="M835" s="244"/>
      <c r="N835" s="239"/>
      <c r="O835" s="195"/>
      <c r="P835" s="239"/>
      <c r="Q835" s="239"/>
      <c r="R835" s="76"/>
      <c r="S835" s="76"/>
      <c r="T835" s="76"/>
      <c r="U835" s="76"/>
      <c r="V835" s="197"/>
      <c r="W835" s="197"/>
      <c r="X835" s="197"/>
      <c r="Y835" s="197"/>
      <c r="Z835" s="197"/>
      <c r="AA835" s="197"/>
      <c r="AB835" s="197">
        <f t="shared" si="13"/>
        <v>0</v>
      </c>
    </row>
    <row r="836" spans="1:28">
      <c r="A836">
        <f>+IF(P836&gt;0,+MAX(A$8:A835)+1,0)</f>
        <v>0</v>
      </c>
      <c r="B836" s="240"/>
      <c r="C836" s="237"/>
      <c r="D836" s="242"/>
      <c r="E836" s="237"/>
      <c r="F836" s="236"/>
      <c r="G836" s="236"/>
      <c r="H836" s="306" t="str">
        <f>IFERROR(+VLOOKUP(G836,'šifarnik Pg-Pa'!O$6:Q$22,2,FALSE),"")</f>
        <v/>
      </c>
      <c r="I836" s="146" t="str">
        <f>IFERROR(+VLOOKUP($G836,'šifarnik Pg-Pa'!$O$6:$Q$22,3,FALSE),"")</f>
        <v/>
      </c>
      <c r="J836" s="236"/>
      <c r="K836" s="305" t="str">
        <f>IFERROR(+VLOOKUP(J836,'šifarnik Pg-Pa'!O$28:P$140,2,FALSE),"")</f>
        <v/>
      </c>
      <c r="L836" s="245"/>
      <c r="M836" s="244"/>
      <c r="N836" s="239"/>
      <c r="O836" s="195"/>
      <c r="P836" s="239"/>
      <c r="Q836" s="239"/>
      <c r="R836" s="76"/>
      <c r="S836" s="76"/>
      <c r="T836" s="76"/>
      <c r="U836" s="76"/>
      <c r="V836" s="197"/>
      <c r="W836" s="197"/>
      <c r="X836" s="197"/>
      <c r="Y836" s="197"/>
      <c r="Z836" s="197"/>
      <c r="AA836" s="197"/>
      <c r="AB836" s="197">
        <f t="shared" si="13"/>
        <v>0</v>
      </c>
    </row>
    <row r="837" spans="1:28">
      <c r="A837">
        <f>+IF(P837&gt;0,+MAX(A$8:A836)+1,0)</f>
        <v>0</v>
      </c>
      <c r="B837" s="240"/>
      <c r="C837" s="237"/>
      <c r="D837" s="242"/>
      <c r="E837" s="237"/>
      <c r="F837" s="236"/>
      <c r="G837" s="236"/>
      <c r="H837" s="306" t="str">
        <f>IFERROR(+VLOOKUP(G837,'šifarnik Pg-Pa'!O$6:Q$22,2,FALSE),"")</f>
        <v/>
      </c>
      <c r="I837" s="146" t="str">
        <f>IFERROR(+VLOOKUP($G837,'šifarnik Pg-Pa'!$O$6:$Q$22,3,FALSE),"")</f>
        <v/>
      </c>
      <c r="J837" s="236"/>
      <c r="K837" s="305" t="str">
        <f>IFERROR(+VLOOKUP(J837,'šifarnik Pg-Pa'!O$28:P$140,2,FALSE),"")</f>
        <v/>
      </c>
      <c r="L837" s="245"/>
      <c r="M837" s="244"/>
      <c r="N837" s="239"/>
      <c r="O837" s="195"/>
      <c r="P837" s="239"/>
      <c r="Q837" s="239"/>
      <c r="R837" s="76"/>
      <c r="S837" s="76"/>
      <c r="T837" s="76"/>
      <c r="U837" s="76"/>
      <c r="V837" s="197"/>
      <c r="W837" s="197"/>
      <c r="X837" s="197"/>
      <c r="Y837" s="197"/>
      <c r="Z837" s="197"/>
      <c r="AA837" s="197"/>
      <c r="AB837" s="197">
        <f t="shared" si="13"/>
        <v>0</v>
      </c>
    </row>
    <row r="838" spans="1:28">
      <c r="A838">
        <f>+IF(P838&gt;0,+MAX(A$8:A837)+1,0)</f>
        <v>0</v>
      </c>
      <c r="B838" s="240"/>
      <c r="C838" s="237"/>
      <c r="D838" s="242"/>
      <c r="E838" s="237"/>
      <c r="F838" s="236"/>
      <c r="G838" s="236"/>
      <c r="H838" s="306" t="str">
        <f>IFERROR(+VLOOKUP(G838,'šifarnik Pg-Pa'!O$6:Q$22,2,FALSE),"")</f>
        <v/>
      </c>
      <c r="I838" s="146" t="str">
        <f>IFERROR(+VLOOKUP($G838,'šifarnik Pg-Pa'!$O$6:$Q$22,3,FALSE),"")</f>
        <v/>
      </c>
      <c r="J838" s="236"/>
      <c r="K838" s="305" t="str">
        <f>IFERROR(+VLOOKUP(J838,'šifarnik Pg-Pa'!O$28:P$140,2,FALSE),"")</f>
        <v/>
      </c>
      <c r="L838" s="245"/>
      <c r="M838" s="244"/>
      <c r="N838" s="239"/>
      <c r="O838" s="195"/>
      <c r="P838" s="239"/>
      <c r="Q838" s="239"/>
      <c r="R838" s="76"/>
      <c r="S838" s="76"/>
      <c r="T838" s="76"/>
      <c r="U838" s="76"/>
      <c r="V838" s="197"/>
      <c r="W838" s="197"/>
      <c r="X838" s="197"/>
      <c r="Y838" s="197"/>
      <c r="Z838" s="197"/>
      <c r="AA838" s="197"/>
      <c r="AB838" s="197">
        <f t="shared" si="13"/>
        <v>0</v>
      </c>
    </row>
    <row r="839" spans="1:28">
      <c r="A839">
        <f>+IF(P839&gt;0,+MAX(A$8:A838)+1,0)</f>
        <v>0</v>
      </c>
      <c r="B839" s="240"/>
      <c r="C839" s="237"/>
      <c r="D839" s="242"/>
      <c r="E839" s="237"/>
      <c r="F839" s="236"/>
      <c r="G839" s="236"/>
      <c r="H839" s="306" t="str">
        <f>IFERROR(+VLOOKUP(G839,'šifarnik Pg-Pa'!O$6:Q$22,2,FALSE),"")</f>
        <v/>
      </c>
      <c r="I839" s="146" t="str">
        <f>IFERROR(+VLOOKUP($G839,'šifarnik Pg-Pa'!$O$6:$Q$22,3,FALSE),"")</f>
        <v/>
      </c>
      <c r="J839" s="236"/>
      <c r="K839" s="305" t="str">
        <f>IFERROR(+VLOOKUP(J839,'šifarnik Pg-Pa'!O$28:P$140,2,FALSE),"")</f>
        <v/>
      </c>
      <c r="L839" s="245"/>
      <c r="M839" s="244"/>
      <c r="N839" s="239"/>
      <c r="O839" s="195"/>
      <c r="P839" s="239"/>
      <c r="Q839" s="239"/>
      <c r="R839" s="76"/>
      <c r="S839" s="76"/>
      <c r="T839" s="76"/>
      <c r="U839" s="76"/>
      <c r="V839" s="197"/>
      <c r="W839" s="197"/>
      <c r="X839" s="197"/>
      <c r="Y839" s="197"/>
      <c r="Z839" s="197"/>
      <c r="AA839" s="197"/>
      <c r="AB839" s="197">
        <f t="shared" si="13"/>
        <v>0</v>
      </c>
    </row>
    <row r="840" spans="1:28">
      <c r="A840">
        <f>+IF(P840&gt;0,+MAX(A$8:A839)+1,0)</f>
        <v>0</v>
      </c>
      <c r="B840" s="240"/>
      <c r="C840" s="237"/>
      <c r="D840" s="242"/>
      <c r="E840" s="237"/>
      <c r="F840" s="236"/>
      <c r="G840" s="236"/>
      <c r="H840" s="306" t="str">
        <f>IFERROR(+VLOOKUP(G840,'šifarnik Pg-Pa'!O$6:Q$22,2,FALSE),"")</f>
        <v/>
      </c>
      <c r="I840" s="146" t="str">
        <f>IFERROR(+VLOOKUP($G840,'šifarnik Pg-Pa'!$O$6:$Q$22,3,FALSE),"")</f>
        <v/>
      </c>
      <c r="J840" s="236"/>
      <c r="K840" s="305" t="str">
        <f>IFERROR(+VLOOKUP(J840,'šifarnik Pg-Pa'!O$28:P$140,2,FALSE),"")</f>
        <v/>
      </c>
      <c r="L840" s="245"/>
      <c r="M840" s="244"/>
      <c r="N840" s="239"/>
      <c r="O840" s="195"/>
      <c r="P840" s="239"/>
      <c r="Q840" s="239"/>
      <c r="R840" s="76"/>
      <c r="S840" s="76"/>
      <c r="T840" s="76"/>
      <c r="U840" s="76"/>
      <c r="V840" s="197"/>
      <c r="W840" s="197"/>
      <c r="X840" s="197"/>
      <c r="Y840" s="197"/>
      <c r="Z840" s="197"/>
      <c r="AA840" s="197"/>
      <c r="AB840" s="197">
        <f t="shared" si="13"/>
        <v>0</v>
      </c>
    </row>
    <row r="841" spans="1:28">
      <c r="A841">
        <f>+IF(P841&gt;0,+MAX(A$8:A840)+1,0)</f>
        <v>0</v>
      </c>
      <c r="B841" s="240"/>
      <c r="C841" s="237"/>
      <c r="D841" s="242"/>
      <c r="E841" s="237"/>
      <c r="F841" s="236"/>
      <c r="G841" s="236"/>
      <c r="H841" s="306" t="str">
        <f>IFERROR(+VLOOKUP(G841,'šifarnik Pg-Pa'!O$6:Q$22,2,FALSE),"")</f>
        <v/>
      </c>
      <c r="I841" s="146" t="str">
        <f>IFERROR(+VLOOKUP($G841,'šifarnik Pg-Pa'!$O$6:$Q$22,3,FALSE),"")</f>
        <v/>
      </c>
      <c r="J841" s="236"/>
      <c r="K841" s="305" t="str">
        <f>IFERROR(+VLOOKUP(J841,'šifarnik Pg-Pa'!O$28:P$140,2,FALSE),"")</f>
        <v/>
      </c>
      <c r="L841" s="245"/>
      <c r="M841" s="244"/>
      <c r="N841" s="239"/>
      <c r="O841" s="195"/>
      <c r="P841" s="239"/>
      <c r="Q841" s="239"/>
      <c r="R841" s="76"/>
      <c r="S841" s="76"/>
      <c r="T841" s="76"/>
      <c r="U841" s="76"/>
      <c r="V841" s="197"/>
      <c r="W841" s="197"/>
      <c r="X841" s="197"/>
      <c r="Y841" s="197"/>
      <c r="Z841" s="197"/>
      <c r="AA841" s="197"/>
      <c r="AB841" s="197">
        <f t="shared" ref="AB841:AB904" si="14">+LEN(O841)</f>
        <v>0</v>
      </c>
    </row>
    <row r="842" spans="1:28">
      <c r="A842">
        <f>+IF(P842&gt;0,+MAX(A$8:A841)+1,0)</f>
        <v>0</v>
      </c>
      <c r="B842" s="240"/>
      <c r="C842" s="237"/>
      <c r="D842" s="242"/>
      <c r="E842" s="237"/>
      <c r="F842" s="236"/>
      <c r="G842" s="236"/>
      <c r="H842" s="306" t="str">
        <f>IFERROR(+VLOOKUP(G842,'šifarnik Pg-Pa'!O$6:Q$22,2,FALSE),"")</f>
        <v/>
      </c>
      <c r="I842" s="146" t="str">
        <f>IFERROR(+VLOOKUP($G842,'šifarnik Pg-Pa'!$O$6:$Q$22,3,FALSE),"")</f>
        <v/>
      </c>
      <c r="J842" s="236"/>
      <c r="K842" s="305" t="str">
        <f>IFERROR(+VLOOKUP(J842,'šifarnik Pg-Pa'!O$28:P$140,2,FALSE),"")</f>
        <v/>
      </c>
      <c r="L842" s="245"/>
      <c r="M842" s="244"/>
      <c r="N842" s="239"/>
      <c r="O842" s="195"/>
      <c r="P842" s="239"/>
      <c r="Q842" s="239"/>
      <c r="R842" s="76"/>
      <c r="S842" s="76"/>
      <c r="T842" s="76"/>
      <c r="U842" s="76"/>
      <c r="V842" s="197"/>
      <c r="W842" s="197"/>
      <c r="X842" s="197"/>
      <c r="Y842" s="197"/>
      <c r="Z842" s="197"/>
      <c r="AA842" s="197"/>
      <c r="AB842" s="197">
        <f t="shared" si="14"/>
        <v>0</v>
      </c>
    </row>
    <row r="843" spans="1:28">
      <c r="A843">
        <f>+IF(P843&gt;0,+MAX(A$8:A842)+1,0)</f>
        <v>0</v>
      </c>
      <c r="B843" s="240"/>
      <c r="C843" s="237"/>
      <c r="D843" s="242"/>
      <c r="E843" s="237"/>
      <c r="F843" s="236"/>
      <c r="G843" s="236"/>
      <c r="H843" s="306" t="str">
        <f>IFERROR(+VLOOKUP(G843,'šifarnik Pg-Pa'!O$6:Q$22,2,FALSE),"")</f>
        <v/>
      </c>
      <c r="I843" s="146" t="str">
        <f>IFERROR(+VLOOKUP($G843,'šifarnik Pg-Pa'!$O$6:$Q$22,3,FALSE),"")</f>
        <v/>
      </c>
      <c r="J843" s="236"/>
      <c r="K843" s="305" t="str">
        <f>IFERROR(+VLOOKUP(J843,'šifarnik Pg-Pa'!O$28:P$140,2,FALSE),"")</f>
        <v/>
      </c>
      <c r="L843" s="245"/>
      <c r="M843" s="244"/>
      <c r="N843" s="239"/>
      <c r="O843" s="195"/>
      <c r="P843" s="239"/>
      <c r="Q843" s="239"/>
      <c r="R843" s="76"/>
      <c r="S843" s="76"/>
      <c r="T843" s="76"/>
      <c r="U843" s="76"/>
      <c r="V843" s="197"/>
      <c r="W843" s="197"/>
      <c r="X843" s="197"/>
      <c r="Y843" s="197"/>
      <c r="Z843" s="197"/>
      <c r="AA843" s="197"/>
      <c r="AB843" s="197">
        <f t="shared" si="14"/>
        <v>0</v>
      </c>
    </row>
    <row r="844" spans="1:28">
      <c r="A844">
        <f>+IF(P844&gt;0,+MAX(A$8:A843)+1,0)</f>
        <v>0</v>
      </c>
      <c r="B844" s="240"/>
      <c r="C844" s="237"/>
      <c r="D844" s="242"/>
      <c r="E844" s="237"/>
      <c r="F844" s="236"/>
      <c r="G844" s="236"/>
      <c r="H844" s="306" t="str">
        <f>IFERROR(+VLOOKUP(G844,'šifarnik Pg-Pa'!O$6:Q$22,2,FALSE),"")</f>
        <v/>
      </c>
      <c r="I844" s="146" t="str">
        <f>IFERROR(+VLOOKUP($G844,'šifarnik Pg-Pa'!$O$6:$Q$22,3,FALSE),"")</f>
        <v/>
      </c>
      <c r="J844" s="236"/>
      <c r="K844" s="305" t="str">
        <f>IFERROR(+VLOOKUP(J844,'šifarnik Pg-Pa'!O$28:P$140,2,FALSE),"")</f>
        <v/>
      </c>
      <c r="L844" s="245"/>
      <c r="M844" s="244"/>
      <c r="N844" s="239"/>
      <c r="O844" s="195"/>
      <c r="P844" s="239"/>
      <c r="Q844" s="239"/>
      <c r="R844" s="76"/>
      <c r="S844" s="76"/>
      <c r="T844" s="76"/>
      <c r="U844" s="76"/>
      <c r="V844" s="197"/>
      <c r="W844" s="197"/>
      <c r="X844" s="197"/>
      <c r="Y844" s="197"/>
      <c r="Z844" s="197"/>
      <c r="AA844" s="197"/>
      <c r="AB844" s="197">
        <f t="shared" si="14"/>
        <v>0</v>
      </c>
    </row>
    <row r="845" spans="1:28">
      <c r="A845">
        <f>+IF(P845&gt;0,+MAX(A$8:A844)+1,0)</f>
        <v>0</v>
      </c>
      <c r="B845" s="240"/>
      <c r="C845" s="237"/>
      <c r="D845" s="242"/>
      <c r="E845" s="237"/>
      <c r="F845" s="236"/>
      <c r="G845" s="236"/>
      <c r="H845" s="306" t="str">
        <f>IFERROR(+VLOOKUP(G845,'šifarnik Pg-Pa'!O$6:Q$22,2,FALSE),"")</f>
        <v/>
      </c>
      <c r="I845" s="146" t="str">
        <f>IFERROR(+VLOOKUP($G845,'šifarnik Pg-Pa'!$O$6:$Q$22,3,FALSE),"")</f>
        <v/>
      </c>
      <c r="J845" s="236"/>
      <c r="K845" s="305" t="str">
        <f>IFERROR(+VLOOKUP(J845,'šifarnik Pg-Pa'!O$28:P$140,2,FALSE),"")</f>
        <v/>
      </c>
      <c r="L845" s="245"/>
      <c r="M845" s="244"/>
      <c r="N845" s="239"/>
      <c r="O845" s="195"/>
      <c r="P845" s="239"/>
      <c r="Q845" s="239"/>
      <c r="R845" s="76"/>
      <c r="S845" s="76"/>
      <c r="T845" s="76"/>
      <c r="U845" s="76"/>
      <c r="V845" s="197"/>
      <c r="W845" s="197"/>
      <c r="X845" s="197"/>
      <c r="Y845" s="197"/>
      <c r="Z845" s="197"/>
      <c r="AA845" s="197"/>
      <c r="AB845" s="197">
        <f t="shared" si="14"/>
        <v>0</v>
      </c>
    </row>
    <row r="846" spans="1:28">
      <c r="A846">
        <f>+IF(P846&gt;0,+MAX(A$8:A845)+1,0)</f>
        <v>0</v>
      </c>
      <c r="B846" s="240"/>
      <c r="C846" s="237"/>
      <c r="D846" s="242"/>
      <c r="E846" s="237"/>
      <c r="F846" s="236"/>
      <c r="G846" s="236"/>
      <c r="H846" s="306" t="str">
        <f>IFERROR(+VLOOKUP(G846,'šifarnik Pg-Pa'!O$6:Q$22,2,FALSE),"")</f>
        <v/>
      </c>
      <c r="I846" s="146" t="str">
        <f>IFERROR(+VLOOKUP($G846,'šifarnik Pg-Pa'!$O$6:$Q$22,3,FALSE),"")</f>
        <v/>
      </c>
      <c r="J846" s="236"/>
      <c r="K846" s="305" t="str">
        <f>IFERROR(+VLOOKUP(J846,'šifarnik Pg-Pa'!O$28:P$140,2,FALSE),"")</f>
        <v/>
      </c>
      <c r="L846" s="245"/>
      <c r="M846" s="244"/>
      <c r="N846" s="239"/>
      <c r="O846" s="195"/>
      <c r="P846" s="239"/>
      <c r="Q846" s="239"/>
      <c r="R846" s="76"/>
      <c r="S846" s="76"/>
      <c r="T846" s="76"/>
      <c r="U846" s="76"/>
      <c r="V846" s="197"/>
      <c r="W846" s="197"/>
      <c r="X846" s="197"/>
      <c r="Y846" s="197"/>
      <c r="Z846" s="197"/>
      <c r="AA846" s="197"/>
      <c r="AB846" s="197">
        <f t="shared" si="14"/>
        <v>0</v>
      </c>
    </row>
    <row r="847" spans="1:28">
      <c r="A847">
        <f>+IF(P847&gt;0,+MAX(A$8:A846)+1,0)</f>
        <v>0</v>
      </c>
      <c r="B847" s="240"/>
      <c r="C847" s="237"/>
      <c r="D847" s="242"/>
      <c r="E847" s="237"/>
      <c r="F847" s="236"/>
      <c r="G847" s="236"/>
      <c r="H847" s="306" t="str">
        <f>IFERROR(+VLOOKUP(G847,'šifarnik Pg-Pa'!O$6:Q$22,2,FALSE),"")</f>
        <v/>
      </c>
      <c r="I847" s="146" t="str">
        <f>IFERROR(+VLOOKUP($G847,'šifarnik Pg-Pa'!$O$6:$Q$22,3,FALSE),"")</f>
        <v/>
      </c>
      <c r="J847" s="236"/>
      <c r="K847" s="305" t="str">
        <f>IFERROR(+VLOOKUP(J847,'šifarnik Pg-Pa'!O$28:P$140,2,FALSE),"")</f>
        <v/>
      </c>
      <c r="L847" s="245"/>
      <c r="M847" s="244"/>
      <c r="N847" s="239"/>
      <c r="O847" s="195"/>
      <c r="P847" s="239"/>
      <c r="Q847" s="239"/>
      <c r="R847" s="76"/>
      <c r="S847" s="76"/>
      <c r="T847" s="76"/>
      <c r="U847" s="76"/>
      <c r="V847" s="197"/>
      <c r="W847" s="197"/>
      <c r="X847" s="197"/>
      <c r="Y847" s="197"/>
      <c r="Z847" s="197"/>
      <c r="AA847" s="197"/>
      <c r="AB847" s="197">
        <f t="shared" si="14"/>
        <v>0</v>
      </c>
    </row>
    <row r="848" spans="1:28">
      <c r="A848">
        <f>+IF(P848&gt;0,+MAX(A$8:A847)+1,0)</f>
        <v>0</v>
      </c>
      <c r="B848" s="240"/>
      <c r="C848" s="237"/>
      <c r="D848" s="242"/>
      <c r="E848" s="237"/>
      <c r="F848" s="236"/>
      <c r="G848" s="236"/>
      <c r="H848" s="306" t="str">
        <f>IFERROR(+VLOOKUP(G848,'šifarnik Pg-Pa'!O$6:Q$22,2,FALSE),"")</f>
        <v/>
      </c>
      <c r="I848" s="146" t="str">
        <f>IFERROR(+VLOOKUP($G848,'šifarnik Pg-Pa'!$O$6:$Q$22,3,FALSE),"")</f>
        <v/>
      </c>
      <c r="J848" s="236"/>
      <c r="K848" s="305" t="str">
        <f>IFERROR(+VLOOKUP(J848,'šifarnik Pg-Pa'!O$28:P$140,2,FALSE),"")</f>
        <v/>
      </c>
      <c r="L848" s="245"/>
      <c r="M848" s="244"/>
      <c r="N848" s="239"/>
      <c r="O848" s="195"/>
      <c r="P848" s="239"/>
      <c r="Q848" s="239"/>
      <c r="R848" s="76"/>
      <c r="S848" s="76"/>
      <c r="T848" s="76"/>
      <c r="U848" s="76"/>
      <c r="V848" s="197"/>
      <c r="W848" s="197"/>
      <c r="X848" s="197"/>
      <c r="Y848" s="197"/>
      <c r="Z848" s="197"/>
      <c r="AA848" s="197"/>
      <c r="AB848" s="197">
        <f t="shared" si="14"/>
        <v>0</v>
      </c>
    </row>
    <row r="849" spans="1:28">
      <c r="A849">
        <f>+IF(P849&gt;0,+MAX(A$8:A848)+1,0)</f>
        <v>0</v>
      </c>
      <c r="B849" s="240"/>
      <c r="C849" s="237"/>
      <c r="D849" s="242"/>
      <c r="E849" s="237"/>
      <c r="F849" s="236"/>
      <c r="G849" s="236"/>
      <c r="H849" s="306" t="str">
        <f>IFERROR(+VLOOKUP(G849,'šifarnik Pg-Pa'!O$6:Q$22,2,FALSE),"")</f>
        <v/>
      </c>
      <c r="I849" s="146" t="str">
        <f>IFERROR(+VLOOKUP($G849,'šifarnik Pg-Pa'!$O$6:$Q$22,3,FALSE),"")</f>
        <v/>
      </c>
      <c r="J849" s="236"/>
      <c r="K849" s="305" t="str">
        <f>IFERROR(+VLOOKUP(J849,'šifarnik Pg-Pa'!O$28:P$140,2,FALSE),"")</f>
        <v/>
      </c>
      <c r="L849" s="245"/>
      <c r="M849" s="244"/>
      <c r="N849" s="239"/>
      <c r="O849" s="195"/>
      <c r="P849" s="239"/>
      <c r="Q849" s="239"/>
      <c r="R849" s="76"/>
      <c r="S849" s="76"/>
      <c r="T849" s="76"/>
      <c r="U849" s="76"/>
      <c r="V849" s="197"/>
      <c r="W849" s="197"/>
      <c r="X849" s="197"/>
      <c r="Y849" s="197"/>
      <c r="Z849" s="197"/>
      <c r="AA849" s="197"/>
      <c r="AB849" s="197">
        <f t="shared" si="14"/>
        <v>0</v>
      </c>
    </row>
    <row r="850" spans="1:28">
      <c r="A850">
        <f>+IF(P850&gt;0,+MAX(A$8:A849)+1,0)</f>
        <v>0</v>
      </c>
      <c r="B850" s="240"/>
      <c r="C850" s="237"/>
      <c r="D850" s="242"/>
      <c r="E850" s="237"/>
      <c r="F850" s="236"/>
      <c r="G850" s="236"/>
      <c r="H850" s="306" t="str">
        <f>IFERROR(+VLOOKUP(G850,'šifarnik Pg-Pa'!O$6:Q$22,2,FALSE),"")</f>
        <v/>
      </c>
      <c r="I850" s="146" t="str">
        <f>IFERROR(+VLOOKUP($G850,'šifarnik Pg-Pa'!$O$6:$Q$22,3,FALSE),"")</f>
        <v/>
      </c>
      <c r="J850" s="236"/>
      <c r="K850" s="305" t="str">
        <f>IFERROR(+VLOOKUP(J850,'šifarnik Pg-Pa'!O$28:P$140,2,FALSE),"")</f>
        <v/>
      </c>
      <c r="L850" s="245"/>
      <c r="M850" s="244"/>
      <c r="N850" s="239"/>
      <c r="O850" s="195"/>
      <c r="P850" s="239"/>
      <c r="Q850" s="239"/>
      <c r="R850" s="76"/>
      <c r="S850" s="76"/>
      <c r="T850" s="76"/>
      <c r="U850" s="76"/>
      <c r="V850" s="197"/>
      <c r="W850" s="197"/>
      <c r="X850" s="197"/>
      <c r="Y850" s="197"/>
      <c r="Z850" s="197"/>
      <c r="AA850" s="197"/>
      <c r="AB850" s="197">
        <f t="shared" si="14"/>
        <v>0</v>
      </c>
    </row>
    <row r="851" spans="1:28">
      <c r="A851">
        <f>+IF(P851&gt;0,+MAX(A$8:A850)+1,0)</f>
        <v>0</v>
      </c>
      <c r="B851" s="240"/>
      <c r="C851" s="237"/>
      <c r="D851" s="242"/>
      <c r="E851" s="237"/>
      <c r="F851" s="236"/>
      <c r="G851" s="236"/>
      <c r="H851" s="306" t="str">
        <f>IFERROR(+VLOOKUP(G851,'šifarnik Pg-Pa'!O$6:Q$22,2,FALSE),"")</f>
        <v/>
      </c>
      <c r="I851" s="146" t="str">
        <f>IFERROR(+VLOOKUP($G851,'šifarnik Pg-Pa'!$O$6:$Q$22,3,FALSE),"")</f>
        <v/>
      </c>
      <c r="J851" s="236"/>
      <c r="K851" s="305" t="str">
        <f>IFERROR(+VLOOKUP(J851,'šifarnik Pg-Pa'!O$28:P$140,2,FALSE),"")</f>
        <v/>
      </c>
      <c r="L851" s="245"/>
      <c r="M851" s="244"/>
      <c r="N851" s="239"/>
      <c r="O851" s="195"/>
      <c r="P851" s="239"/>
      <c r="Q851" s="239"/>
      <c r="R851" s="76"/>
      <c r="S851" s="76"/>
      <c r="T851" s="76"/>
      <c r="U851" s="76"/>
      <c r="V851" s="197"/>
      <c r="W851" s="197"/>
      <c r="X851" s="197"/>
      <c r="Y851" s="197"/>
      <c r="Z851" s="197"/>
      <c r="AA851" s="197"/>
      <c r="AB851" s="197">
        <f t="shared" si="14"/>
        <v>0</v>
      </c>
    </row>
    <row r="852" spans="1:28">
      <c r="A852">
        <f>+IF(P852&gt;0,+MAX(A$8:A851)+1,0)</f>
        <v>0</v>
      </c>
      <c r="B852" s="240"/>
      <c r="C852" s="237"/>
      <c r="D852" s="242"/>
      <c r="E852" s="237"/>
      <c r="F852" s="236"/>
      <c r="G852" s="236"/>
      <c r="H852" s="306" t="str">
        <f>IFERROR(+VLOOKUP(G852,'šifarnik Pg-Pa'!O$6:Q$22,2,FALSE),"")</f>
        <v/>
      </c>
      <c r="I852" s="146" t="str">
        <f>IFERROR(+VLOOKUP($G852,'šifarnik Pg-Pa'!$O$6:$Q$22,3,FALSE),"")</f>
        <v/>
      </c>
      <c r="J852" s="236"/>
      <c r="K852" s="305" t="str">
        <f>IFERROR(+VLOOKUP(J852,'šifarnik Pg-Pa'!O$28:P$140,2,FALSE),"")</f>
        <v/>
      </c>
      <c r="L852" s="245"/>
      <c r="M852" s="244"/>
      <c r="N852" s="239"/>
      <c r="O852" s="195"/>
      <c r="P852" s="239"/>
      <c r="Q852" s="239"/>
      <c r="R852" s="76"/>
      <c r="S852" s="76"/>
      <c r="T852" s="76"/>
      <c r="U852" s="76"/>
      <c r="V852" s="197"/>
      <c r="W852" s="197"/>
      <c r="X852" s="197"/>
      <c r="Y852" s="197"/>
      <c r="Z852" s="197"/>
      <c r="AA852" s="197"/>
      <c r="AB852" s="197">
        <f t="shared" si="14"/>
        <v>0</v>
      </c>
    </row>
    <row r="853" spans="1:28">
      <c r="A853">
        <f>+IF(P853&gt;0,+MAX(A$8:A852)+1,0)</f>
        <v>0</v>
      </c>
      <c r="B853" s="240"/>
      <c r="C853" s="237"/>
      <c r="D853" s="242"/>
      <c r="E853" s="237"/>
      <c r="F853" s="236"/>
      <c r="G853" s="236"/>
      <c r="H853" s="306" t="str">
        <f>IFERROR(+VLOOKUP(G853,'šifarnik Pg-Pa'!O$6:Q$22,2,FALSE),"")</f>
        <v/>
      </c>
      <c r="I853" s="146" t="str">
        <f>IFERROR(+VLOOKUP($G853,'šifarnik Pg-Pa'!$O$6:$Q$22,3,FALSE),"")</f>
        <v/>
      </c>
      <c r="J853" s="236"/>
      <c r="K853" s="305" t="str">
        <f>IFERROR(+VLOOKUP(J853,'šifarnik Pg-Pa'!O$28:P$140,2,FALSE),"")</f>
        <v/>
      </c>
      <c r="L853" s="245"/>
      <c r="M853" s="244"/>
      <c r="N853" s="239"/>
      <c r="O853" s="195"/>
      <c r="P853" s="239"/>
      <c r="Q853" s="239"/>
      <c r="R853" s="76"/>
      <c r="S853" s="76"/>
      <c r="T853" s="76"/>
      <c r="U853" s="76"/>
      <c r="V853" s="197"/>
      <c r="W853" s="197"/>
      <c r="X853" s="197"/>
      <c r="Y853" s="197"/>
      <c r="Z853" s="197"/>
      <c r="AA853" s="197"/>
      <c r="AB853" s="197">
        <f t="shared" si="14"/>
        <v>0</v>
      </c>
    </row>
    <row r="854" spans="1:28">
      <c r="A854">
        <f>+IF(P854&gt;0,+MAX(A$8:A853)+1,0)</f>
        <v>0</v>
      </c>
      <c r="B854" s="240"/>
      <c r="C854" s="237"/>
      <c r="D854" s="242"/>
      <c r="E854" s="237"/>
      <c r="F854" s="236"/>
      <c r="G854" s="236"/>
      <c r="H854" s="306" t="str">
        <f>IFERROR(+VLOOKUP(G854,'šifarnik Pg-Pa'!O$6:Q$22,2,FALSE),"")</f>
        <v/>
      </c>
      <c r="I854" s="146" t="str">
        <f>IFERROR(+VLOOKUP($G854,'šifarnik Pg-Pa'!$O$6:$Q$22,3,FALSE),"")</f>
        <v/>
      </c>
      <c r="J854" s="236"/>
      <c r="K854" s="305" t="str">
        <f>IFERROR(+VLOOKUP(J854,'šifarnik Pg-Pa'!O$28:P$140,2,FALSE),"")</f>
        <v/>
      </c>
      <c r="L854" s="245"/>
      <c r="M854" s="244"/>
      <c r="N854" s="239"/>
      <c r="O854" s="195"/>
      <c r="P854" s="239"/>
      <c r="Q854" s="239"/>
      <c r="R854" s="76"/>
      <c r="S854" s="76"/>
      <c r="T854" s="76"/>
      <c r="U854" s="76"/>
      <c r="V854" s="197"/>
      <c r="W854" s="197"/>
      <c r="X854" s="197"/>
      <c r="Y854" s="197"/>
      <c r="Z854" s="197"/>
      <c r="AA854" s="197"/>
      <c r="AB854" s="197">
        <f t="shared" si="14"/>
        <v>0</v>
      </c>
    </row>
    <row r="855" spans="1:28">
      <c r="A855">
        <f>+IF(P855&gt;0,+MAX(A$8:A854)+1,0)</f>
        <v>0</v>
      </c>
      <c r="B855" s="240"/>
      <c r="C855" s="237"/>
      <c r="D855" s="242"/>
      <c r="E855" s="237"/>
      <c r="F855" s="236"/>
      <c r="G855" s="236"/>
      <c r="H855" s="306" t="str">
        <f>IFERROR(+VLOOKUP(G855,'šifarnik Pg-Pa'!O$6:Q$22,2,FALSE),"")</f>
        <v/>
      </c>
      <c r="I855" s="146" t="str">
        <f>IFERROR(+VLOOKUP($G855,'šifarnik Pg-Pa'!$O$6:$Q$22,3,FALSE),"")</f>
        <v/>
      </c>
      <c r="J855" s="236"/>
      <c r="K855" s="305" t="str">
        <f>IFERROR(+VLOOKUP(J855,'šifarnik Pg-Pa'!O$28:P$140,2,FALSE),"")</f>
        <v/>
      </c>
      <c r="L855" s="245"/>
      <c r="M855" s="244"/>
      <c r="N855" s="239"/>
      <c r="O855" s="195"/>
      <c r="P855" s="239"/>
      <c r="Q855" s="239"/>
      <c r="R855" s="76"/>
      <c r="S855" s="76"/>
      <c r="T855" s="76"/>
      <c r="U855" s="76"/>
      <c r="V855" s="197"/>
      <c r="W855" s="197"/>
      <c r="X855" s="197"/>
      <c r="Y855" s="197"/>
      <c r="Z855" s="197"/>
      <c r="AA855" s="197"/>
      <c r="AB855" s="197">
        <f t="shared" si="14"/>
        <v>0</v>
      </c>
    </row>
    <row r="856" spans="1:28">
      <c r="A856">
        <f>+IF(P856&gt;0,+MAX(A$8:A855)+1,0)</f>
        <v>0</v>
      </c>
      <c r="B856" s="240"/>
      <c r="C856" s="237"/>
      <c r="D856" s="242"/>
      <c r="E856" s="237"/>
      <c r="F856" s="236"/>
      <c r="G856" s="236"/>
      <c r="H856" s="306" t="str">
        <f>IFERROR(+VLOOKUP(G856,'šifarnik Pg-Pa'!O$6:Q$22,2,FALSE),"")</f>
        <v/>
      </c>
      <c r="I856" s="146" t="str">
        <f>IFERROR(+VLOOKUP($G856,'šifarnik Pg-Pa'!$O$6:$Q$22,3,FALSE),"")</f>
        <v/>
      </c>
      <c r="J856" s="236"/>
      <c r="K856" s="305" t="str">
        <f>IFERROR(+VLOOKUP(J856,'šifarnik Pg-Pa'!O$28:P$140,2,FALSE),"")</f>
        <v/>
      </c>
      <c r="L856" s="245"/>
      <c r="M856" s="244"/>
      <c r="N856" s="239"/>
      <c r="O856" s="195"/>
      <c r="P856" s="239"/>
      <c r="Q856" s="239"/>
      <c r="R856" s="76"/>
      <c r="S856" s="76"/>
      <c r="T856" s="76"/>
      <c r="U856" s="76"/>
      <c r="V856" s="197"/>
      <c r="W856" s="197"/>
      <c r="X856" s="197"/>
      <c r="Y856" s="197"/>
      <c r="Z856" s="197"/>
      <c r="AA856" s="197"/>
      <c r="AB856" s="197">
        <f t="shared" si="14"/>
        <v>0</v>
      </c>
    </row>
    <row r="857" spans="1:28">
      <c r="A857">
        <f>+IF(P857&gt;0,+MAX(A$8:A856)+1,0)</f>
        <v>0</v>
      </c>
      <c r="B857" s="240"/>
      <c r="C857" s="237"/>
      <c r="D857" s="242"/>
      <c r="E857" s="237"/>
      <c r="F857" s="236"/>
      <c r="G857" s="236"/>
      <c r="H857" s="306" t="str">
        <f>IFERROR(+VLOOKUP(G857,'šifarnik Pg-Pa'!O$6:Q$22,2,FALSE),"")</f>
        <v/>
      </c>
      <c r="I857" s="146" t="str">
        <f>IFERROR(+VLOOKUP($G857,'šifarnik Pg-Pa'!$O$6:$Q$22,3,FALSE),"")</f>
        <v/>
      </c>
      <c r="J857" s="236"/>
      <c r="K857" s="305" t="str">
        <f>IFERROR(+VLOOKUP(J857,'šifarnik Pg-Pa'!O$28:P$140,2,FALSE),"")</f>
        <v/>
      </c>
      <c r="L857" s="245"/>
      <c r="M857" s="244"/>
      <c r="N857" s="239"/>
      <c r="O857" s="195"/>
      <c r="P857" s="239"/>
      <c r="Q857" s="239"/>
      <c r="R857" s="76"/>
      <c r="S857" s="76"/>
      <c r="T857" s="76"/>
      <c r="U857" s="76"/>
      <c r="V857" s="197"/>
      <c r="W857" s="197"/>
      <c r="X857" s="197"/>
      <c r="Y857" s="197"/>
      <c r="Z857" s="197"/>
      <c r="AA857" s="197"/>
      <c r="AB857" s="197">
        <f t="shared" si="14"/>
        <v>0</v>
      </c>
    </row>
    <row r="858" spans="1:28">
      <c r="A858">
        <f>+IF(P858&gt;0,+MAX(A$8:A857)+1,0)</f>
        <v>0</v>
      </c>
      <c r="B858" s="240"/>
      <c r="C858" s="237"/>
      <c r="D858" s="242"/>
      <c r="E858" s="237"/>
      <c r="F858" s="236"/>
      <c r="G858" s="236"/>
      <c r="H858" s="306" t="str">
        <f>IFERROR(+VLOOKUP(G858,'šifarnik Pg-Pa'!O$6:Q$22,2,FALSE),"")</f>
        <v/>
      </c>
      <c r="I858" s="146" t="str">
        <f>IFERROR(+VLOOKUP($G858,'šifarnik Pg-Pa'!$O$6:$Q$22,3,FALSE),"")</f>
        <v/>
      </c>
      <c r="J858" s="236"/>
      <c r="K858" s="305" t="str">
        <f>IFERROR(+VLOOKUP(J858,'šifarnik Pg-Pa'!O$28:P$140,2,FALSE),"")</f>
        <v/>
      </c>
      <c r="L858" s="245"/>
      <c r="M858" s="244"/>
      <c r="N858" s="239"/>
      <c r="O858" s="195"/>
      <c r="P858" s="239"/>
      <c r="Q858" s="239"/>
      <c r="R858" s="76"/>
      <c r="S858" s="76"/>
      <c r="T858" s="76"/>
      <c r="U858" s="76"/>
      <c r="V858" s="197"/>
      <c r="W858" s="197"/>
      <c r="X858" s="197"/>
      <c r="Y858" s="197"/>
      <c r="Z858" s="197"/>
      <c r="AA858" s="197"/>
      <c r="AB858" s="197">
        <f t="shared" si="14"/>
        <v>0</v>
      </c>
    </row>
    <row r="859" spans="1:28">
      <c r="A859">
        <f>+IF(P859&gt;0,+MAX(A$8:A858)+1,0)</f>
        <v>0</v>
      </c>
      <c r="B859" s="240"/>
      <c r="C859" s="237"/>
      <c r="D859" s="242"/>
      <c r="E859" s="237"/>
      <c r="F859" s="236"/>
      <c r="G859" s="236"/>
      <c r="H859" s="306" t="str">
        <f>IFERROR(+VLOOKUP(G859,'šifarnik Pg-Pa'!O$6:Q$22,2,FALSE),"")</f>
        <v/>
      </c>
      <c r="I859" s="146" t="str">
        <f>IFERROR(+VLOOKUP($G859,'šifarnik Pg-Pa'!$O$6:$Q$22,3,FALSE),"")</f>
        <v/>
      </c>
      <c r="J859" s="236"/>
      <c r="K859" s="305" t="str">
        <f>IFERROR(+VLOOKUP(J859,'šifarnik Pg-Pa'!O$28:P$140,2,FALSE),"")</f>
        <v/>
      </c>
      <c r="L859" s="245"/>
      <c r="M859" s="244"/>
      <c r="N859" s="239"/>
      <c r="O859" s="195"/>
      <c r="P859" s="239"/>
      <c r="Q859" s="239"/>
      <c r="R859" s="76"/>
      <c r="S859" s="76"/>
      <c r="T859" s="76"/>
      <c r="U859" s="76"/>
      <c r="V859" s="197"/>
      <c r="W859" s="197"/>
      <c r="X859" s="197"/>
      <c r="Y859" s="197"/>
      <c r="Z859" s="197"/>
      <c r="AA859" s="197"/>
      <c r="AB859" s="197">
        <f t="shared" si="14"/>
        <v>0</v>
      </c>
    </row>
    <row r="860" spans="1:28">
      <c r="A860">
        <f>+IF(P860&gt;0,+MAX(A$8:A859)+1,0)</f>
        <v>0</v>
      </c>
      <c r="B860" s="240"/>
      <c r="C860" s="237"/>
      <c r="D860" s="242"/>
      <c r="E860" s="237"/>
      <c r="F860" s="236"/>
      <c r="G860" s="236"/>
      <c r="H860" s="306" t="str">
        <f>IFERROR(+VLOOKUP(G860,'šifarnik Pg-Pa'!O$6:Q$22,2,FALSE),"")</f>
        <v/>
      </c>
      <c r="I860" s="146" t="str">
        <f>IFERROR(+VLOOKUP($G860,'šifarnik Pg-Pa'!$O$6:$Q$22,3,FALSE),"")</f>
        <v/>
      </c>
      <c r="J860" s="236"/>
      <c r="K860" s="305" t="str">
        <f>IFERROR(+VLOOKUP(J860,'šifarnik Pg-Pa'!O$28:P$140,2,FALSE),"")</f>
        <v/>
      </c>
      <c r="L860" s="245"/>
      <c r="M860" s="244"/>
      <c r="N860" s="239"/>
      <c r="O860" s="195"/>
      <c r="P860" s="239"/>
      <c r="Q860" s="239"/>
      <c r="R860" s="76"/>
      <c r="S860" s="76"/>
      <c r="T860" s="76"/>
      <c r="U860" s="76"/>
      <c r="V860" s="197"/>
      <c r="W860" s="197"/>
      <c r="X860" s="197"/>
      <c r="Y860" s="197"/>
      <c r="Z860" s="197"/>
      <c r="AA860" s="197"/>
      <c r="AB860" s="197">
        <f t="shared" si="14"/>
        <v>0</v>
      </c>
    </row>
    <row r="861" spans="1:28">
      <c r="A861">
        <f>+IF(P861&gt;0,+MAX(A$8:A860)+1,0)</f>
        <v>0</v>
      </c>
      <c r="B861" s="240"/>
      <c r="C861" s="237"/>
      <c r="D861" s="242"/>
      <c r="E861" s="237"/>
      <c r="F861" s="236"/>
      <c r="G861" s="236"/>
      <c r="H861" s="306" t="str">
        <f>IFERROR(+VLOOKUP(G861,'šifarnik Pg-Pa'!O$6:Q$22,2,FALSE),"")</f>
        <v/>
      </c>
      <c r="I861" s="146" t="str">
        <f>IFERROR(+VLOOKUP($G861,'šifarnik Pg-Pa'!$O$6:$Q$22,3,FALSE),"")</f>
        <v/>
      </c>
      <c r="J861" s="236"/>
      <c r="K861" s="305" t="str">
        <f>IFERROR(+VLOOKUP(J861,'šifarnik Pg-Pa'!O$28:P$140,2,FALSE),"")</f>
        <v/>
      </c>
      <c r="L861" s="245"/>
      <c r="M861" s="244"/>
      <c r="N861" s="239"/>
      <c r="O861" s="195"/>
      <c r="P861" s="239"/>
      <c r="Q861" s="239"/>
      <c r="R861" s="76"/>
      <c r="S861" s="76"/>
      <c r="T861" s="76"/>
      <c r="U861" s="76"/>
      <c r="V861" s="197"/>
      <c r="W861" s="197"/>
      <c r="X861" s="197"/>
      <c r="Y861" s="197"/>
      <c r="Z861" s="197"/>
      <c r="AA861" s="197"/>
      <c r="AB861" s="197">
        <f t="shared" si="14"/>
        <v>0</v>
      </c>
    </row>
    <row r="862" spans="1:28">
      <c r="A862">
        <f>+IF(P862&gt;0,+MAX(A$8:A861)+1,0)</f>
        <v>0</v>
      </c>
      <c r="B862" s="240"/>
      <c r="C862" s="237"/>
      <c r="D862" s="242"/>
      <c r="E862" s="237"/>
      <c r="F862" s="236"/>
      <c r="G862" s="236"/>
      <c r="H862" s="306" t="str">
        <f>IFERROR(+VLOOKUP(G862,'šifarnik Pg-Pa'!O$6:Q$22,2,FALSE),"")</f>
        <v/>
      </c>
      <c r="I862" s="146" t="str">
        <f>IFERROR(+VLOOKUP($G862,'šifarnik Pg-Pa'!$O$6:$Q$22,3,FALSE),"")</f>
        <v/>
      </c>
      <c r="J862" s="236"/>
      <c r="K862" s="305" t="str">
        <f>IFERROR(+VLOOKUP(J862,'šifarnik Pg-Pa'!O$28:P$140,2,FALSE),"")</f>
        <v/>
      </c>
      <c r="L862" s="245"/>
      <c r="M862" s="244"/>
      <c r="N862" s="239"/>
      <c r="O862" s="195"/>
      <c r="P862" s="239"/>
      <c r="Q862" s="239"/>
      <c r="R862" s="76"/>
      <c r="S862" s="76"/>
      <c r="T862" s="76"/>
      <c r="U862" s="76"/>
      <c r="V862" s="197"/>
      <c r="W862" s="197"/>
      <c r="X862" s="197"/>
      <c r="Y862" s="197"/>
      <c r="Z862" s="197"/>
      <c r="AA862" s="197"/>
      <c r="AB862" s="197">
        <f t="shared" si="14"/>
        <v>0</v>
      </c>
    </row>
    <row r="863" spans="1:28">
      <c r="A863">
        <f>+IF(P863&gt;0,+MAX(A$8:A862)+1,0)</f>
        <v>0</v>
      </c>
      <c r="B863" s="240"/>
      <c r="C863" s="237"/>
      <c r="D863" s="242"/>
      <c r="E863" s="237"/>
      <c r="F863" s="236"/>
      <c r="G863" s="236"/>
      <c r="H863" s="306" t="str">
        <f>IFERROR(+VLOOKUP(G863,'šifarnik Pg-Pa'!O$6:Q$22,2,FALSE),"")</f>
        <v/>
      </c>
      <c r="I863" s="146" t="str">
        <f>IFERROR(+VLOOKUP($G863,'šifarnik Pg-Pa'!$O$6:$Q$22,3,FALSE),"")</f>
        <v/>
      </c>
      <c r="J863" s="236"/>
      <c r="K863" s="305" t="str">
        <f>IFERROR(+VLOOKUP(J863,'šifarnik Pg-Pa'!O$28:P$140,2,FALSE),"")</f>
        <v/>
      </c>
      <c r="L863" s="245"/>
      <c r="M863" s="244"/>
      <c r="N863" s="239"/>
      <c r="O863" s="195"/>
      <c r="P863" s="239"/>
      <c r="Q863" s="239"/>
      <c r="R863" s="76"/>
      <c r="S863" s="76"/>
      <c r="T863" s="76"/>
      <c r="U863" s="76"/>
      <c r="V863" s="197"/>
      <c r="W863" s="197"/>
      <c r="X863" s="197"/>
      <c r="Y863" s="197"/>
      <c r="Z863" s="197"/>
      <c r="AA863" s="197"/>
      <c r="AB863" s="197">
        <f t="shared" si="14"/>
        <v>0</v>
      </c>
    </row>
    <row r="864" spans="1:28">
      <c r="A864">
        <f>+IF(P864&gt;0,+MAX(A$8:A863)+1,0)</f>
        <v>0</v>
      </c>
      <c r="B864" s="240"/>
      <c r="C864" s="237"/>
      <c r="D864" s="242"/>
      <c r="E864" s="237"/>
      <c r="F864" s="236"/>
      <c r="G864" s="236"/>
      <c r="H864" s="306" t="str">
        <f>IFERROR(+VLOOKUP(G864,'šifarnik Pg-Pa'!O$6:Q$22,2,FALSE),"")</f>
        <v/>
      </c>
      <c r="I864" s="146" t="str">
        <f>IFERROR(+VLOOKUP($G864,'šifarnik Pg-Pa'!$O$6:$Q$22,3,FALSE),"")</f>
        <v/>
      </c>
      <c r="J864" s="236"/>
      <c r="K864" s="305" t="str">
        <f>IFERROR(+VLOOKUP(J864,'šifarnik Pg-Pa'!O$28:P$140,2,FALSE),"")</f>
        <v/>
      </c>
      <c r="L864" s="245"/>
      <c r="M864" s="244"/>
      <c r="N864" s="239"/>
      <c r="O864" s="195"/>
      <c r="P864" s="239"/>
      <c r="Q864" s="239"/>
      <c r="R864" s="76"/>
      <c r="S864" s="76"/>
      <c r="T864" s="76"/>
      <c r="U864" s="76"/>
      <c r="V864" s="197"/>
      <c r="W864" s="197"/>
      <c r="X864" s="197"/>
      <c r="Y864" s="197"/>
      <c r="Z864" s="197"/>
      <c r="AA864" s="197"/>
      <c r="AB864" s="197">
        <f t="shared" si="14"/>
        <v>0</v>
      </c>
    </row>
    <row r="865" spans="1:28">
      <c r="A865">
        <f>+IF(P865&gt;0,+MAX(A$8:A864)+1,0)</f>
        <v>0</v>
      </c>
      <c r="B865" s="240"/>
      <c r="C865" s="237"/>
      <c r="D865" s="242"/>
      <c r="E865" s="237"/>
      <c r="F865" s="236"/>
      <c r="G865" s="236"/>
      <c r="H865" s="306" t="str">
        <f>IFERROR(+VLOOKUP(G865,'šifarnik Pg-Pa'!O$6:Q$22,2,FALSE),"")</f>
        <v/>
      </c>
      <c r="I865" s="146" t="str">
        <f>IFERROR(+VLOOKUP($G865,'šifarnik Pg-Pa'!$O$6:$Q$22,3,FALSE),"")</f>
        <v/>
      </c>
      <c r="J865" s="236"/>
      <c r="K865" s="305" t="str">
        <f>IFERROR(+VLOOKUP(J865,'šifarnik Pg-Pa'!O$28:P$140,2,FALSE),"")</f>
        <v/>
      </c>
      <c r="L865" s="245"/>
      <c r="M865" s="244"/>
      <c r="N865" s="239"/>
      <c r="O865" s="195"/>
      <c r="P865" s="239"/>
      <c r="Q865" s="239"/>
      <c r="R865" s="76"/>
      <c r="S865" s="76"/>
      <c r="T865" s="76"/>
      <c r="U865" s="76"/>
      <c r="V865" s="197"/>
      <c r="W865" s="197"/>
      <c r="X865" s="197"/>
      <c r="Y865" s="197"/>
      <c r="Z865" s="197"/>
      <c r="AA865" s="197"/>
      <c r="AB865" s="197">
        <f t="shared" si="14"/>
        <v>0</v>
      </c>
    </row>
    <row r="866" spans="1:28">
      <c r="A866">
        <f>+IF(P866&gt;0,+MAX(A$8:A865)+1,0)</f>
        <v>0</v>
      </c>
      <c r="B866" s="240"/>
      <c r="C866" s="237"/>
      <c r="D866" s="242"/>
      <c r="E866" s="237"/>
      <c r="F866" s="236"/>
      <c r="G866" s="236"/>
      <c r="H866" s="306" t="str">
        <f>IFERROR(+VLOOKUP(G866,'šifarnik Pg-Pa'!O$6:Q$22,2,FALSE),"")</f>
        <v/>
      </c>
      <c r="I866" s="146" t="str">
        <f>IFERROR(+VLOOKUP($G866,'šifarnik Pg-Pa'!$O$6:$Q$22,3,FALSE),"")</f>
        <v/>
      </c>
      <c r="J866" s="236"/>
      <c r="K866" s="305" t="str">
        <f>IFERROR(+VLOOKUP(J866,'šifarnik Pg-Pa'!O$28:P$140,2,FALSE),"")</f>
        <v/>
      </c>
      <c r="L866" s="245"/>
      <c r="M866" s="244"/>
      <c r="N866" s="239"/>
      <c r="O866" s="195"/>
      <c r="P866" s="239"/>
      <c r="Q866" s="239"/>
      <c r="R866" s="76"/>
      <c r="S866" s="76"/>
      <c r="T866" s="76"/>
      <c r="U866" s="76"/>
      <c r="V866" s="197"/>
      <c r="W866" s="197"/>
      <c r="X866" s="197"/>
      <c r="Y866" s="197"/>
      <c r="Z866" s="197"/>
      <c r="AA866" s="197"/>
      <c r="AB866" s="197">
        <f t="shared" si="14"/>
        <v>0</v>
      </c>
    </row>
    <row r="867" spans="1:28">
      <c r="A867">
        <f>+IF(P867&gt;0,+MAX(A$8:A866)+1,0)</f>
        <v>0</v>
      </c>
      <c r="B867" s="240"/>
      <c r="C867" s="237"/>
      <c r="D867" s="242"/>
      <c r="E867" s="237"/>
      <c r="F867" s="236"/>
      <c r="G867" s="236"/>
      <c r="H867" s="306" t="str">
        <f>IFERROR(+VLOOKUP(G867,'šifarnik Pg-Pa'!O$6:Q$22,2,FALSE),"")</f>
        <v/>
      </c>
      <c r="I867" s="146" t="str">
        <f>IFERROR(+VLOOKUP($G867,'šifarnik Pg-Pa'!$O$6:$Q$22,3,FALSE),"")</f>
        <v/>
      </c>
      <c r="J867" s="236"/>
      <c r="K867" s="305" t="str">
        <f>IFERROR(+VLOOKUP(J867,'šifarnik Pg-Pa'!O$28:P$140,2,FALSE),"")</f>
        <v/>
      </c>
      <c r="L867" s="245"/>
      <c r="M867" s="244"/>
      <c r="N867" s="239"/>
      <c r="O867" s="195"/>
      <c r="P867" s="239"/>
      <c r="Q867" s="239"/>
      <c r="R867" s="76"/>
      <c r="S867" s="76"/>
      <c r="T867" s="76"/>
      <c r="U867" s="76"/>
      <c r="V867" s="197"/>
      <c r="W867" s="197"/>
      <c r="X867" s="197"/>
      <c r="Y867" s="197"/>
      <c r="Z867" s="197"/>
      <c r="AA867" s="197"/>
      <c r="AB867" s="197">
        <f t="shared" si="14"/>
        <v>0</v>
      </c>
    </row>
    <row r="868" spans="1:28">
      <c r="A868">
        <f>+IF(P868&gt;0,+MAX(A$8:A867)+1,0)</f>
        <v>0</v>
      </c>
      <c r="B868" s="240"/>
      <c r="C868" s="237"/>
      <c r="D868" s="242"/>
      <c r="E868" s="237"/>
      <c r="F868" s="236"/>
      <c r="G868" s="236"/>
      <c r="H868" s="306" t="str">
        <f>IFERROR(+VLOOKUP(G868,'šifarnik Pg-Pa'!O$6:Q$22,2,FALSE),"")</f>
        <v/>
      </c>
      <c r="I868" s="146" t="str">
        <f>IFERROR(+VLOOKUP($G868,'šifarnik Pg-Pa'!$O$6:$Q$22,3,FALSE),"")</f>
        <v/>
      </c>
      <c r="J868" s="236"/>
      <c r="K868" s="305" t="str">
        <f>IFERROR(+VLOOKUP(J868,'šifarnik Pg-Pa'!O$28:P$140,2,FALSE),"")</f>
        <v/>
      </c>
      <c r="L868" s="245"/>
      <c r="M868" s="244"/>
      <c r="N868" s="239"/>
      <c r="O868" s="195"/>
      <c r="P868" s="239"/>
      <c r="Q868" s="239"/>
      <c r="R868" s="76"/>
      <c r="S868" s="76"/>
      <c r="T868" s="76"/>
      <c r="U868" s="76"/>
      <c r="V868" s="197"/>
      <c r="W868" s="197"/>
      <c r="X868" s="197"/>
      <c r="Y868" s="197"/>
      <c r="Z868" s="197"/>
      <c r="AA868" s="197"/>
      <c r="AB868" s="197">
        <f t="shared" si="14"/>
        <v>0</v>
      </c>
    </row>
    <row r="869" spans="1:28">
      <c r="A869">
        <f>+IF(P869&gt;0,+MAX(A$8:A868)+1,0)</f>
        <v>0</v>
      </c>
      <c r="B869" s="240"/>
      <c r="C869" s="237"/>
      <c r="D869" s="242"/>
      <c r="E869" s="237"/>
      <c r="F869" s="236"/>
      <c r="G869" s="236"/>
      <c r="H869" s="306" t="str">
        <f>IFERROR(+VLOOKUP(G869,'šifarnik Pg-Pa'!O$6:Q$22,2,FALSE),"")</f>
        <v/>
      </c>
      <c r="I869" s="146" t="str">
        <f>IFERROR(+VLOOKUP($G869,'šifarnik Pg-Pa'!$O$6:$Q$22,3,FALSE),"")</f>
        <v/>
      </c>
      <c r="J869" s="236"/>
      <c r="K869" s="305" t="str">
        <f>IFERROR(+VLOOKUP(J869,'šifarnik Pg-Pa'!O$28:P$140,2,FALSE),"")</f>
        <v/>
      </c>
      <c r="L869" s="245"/>
      <c r="M869" s="244"/>
      <c r="N869" s="239"/>
      <c r="O869" s="195"/>
      <c r="P869" s="239"/>
      <c r="Q869" s="239"/>
      <c r="R869" s="76"/>
      <c r="S869" s="76"/>
      <c r="T869" s="76"/>
      <c r="U869" s="76"/>
      <c r="V869" s="197"/>
      <c r="W869" s="197"/>
      <c r="X869" s="197"/>
      <c r="Y869" s="197"/>
      <c r="Z869" s="197"/>
      <c r="AA869" s="197"/>
      <c r="AB869" s="197">
        <f t="shared" si="14"/>
        <v>0</v>
      </c>
    </row>
    <row r="870" spans="1:28">
      <c r="A870">
        <f>+IF(P870&gt;0,+MAX(A$8:A869)+1,0)</f>
        <v>0</v>
      </c>
      <c r="B870" s="240"/>
      <c r="C870" s="237"/>
      <c r="D870" s="242"/>
      <c r="E870" s="237"/>
      <c r="F870" s="236"/>
      <c r="G870" s="236"/>
      <c r="H870" s="306" t="str">
        <f>IFERROR(+VLOOKUP(G870,'šifarnik Pg-Pa'!O$6:Q$22,2,FALSE),"")</f>
        <v/>
      </c>
      <c r="I870" s="146" t="str">
        <f>IFERROR(+VLOOKUP($G870,'šifarnik Pg-Pa'!$O$6:$Q$22,3,FALSE),"")</f>
        <v/>
      </c>
      <c r="J870" s="236"/>
      <c r="K870" s="305" t="str">
        <f>IFERROR(+VLOOKUP(J870,'šifarnik Pg-Pa'!O$28:P$140,2,FALSE),"")</f>
        <v/>
      </c>
      <c r="L870" s="245"/>
      <c r="M870" s="244"/>
      <c r="N870" s="239"/>
      <c r="O870" s="195"/>
      <c r="P870" s="239"/>
      <c r="Q870" s="239"/>
      <c r="R870" s="76"/>
      <c r="S870" s="76"/>
      <c r="T870" s="76"/>
      <c r="U870" s="76"/>
      <c r="V870" s="197"/>
      <c r="W870" s="197"/>
      <c r="X870" s="197"/>
      <c r="Y870" s="197"/>
      <c r="Z870" s="197"/>
      <c r="AA870" s="197"/>
      <c r="AB870" s="197">
        <f t="shared" si="14"/>
        <v>0</v>
      </c>
    </row>
    <row r="871" spans="1:28">
      <c r="A871">
        <f>+IF(P871&gt;0,+MAX(A$8:A870)+1,0)</f>
        <v>0</v>
      </c>
      <c r="B871" s="240"/>
      <c r="C871" s="237"/>
      <c r="D871" s="242"/>
      <c r="E871" s="237"/>
      <c r="F871" s="236"/>
      <c r="G871" s="236"/>
      <c r="H871" s="306" t="str">
        <f>IFERROR(+VLOOKUP(G871,'šifarnik Pg-Pa'!O$6:Q$22,2,FALSE),"")</f>
        <v/>
      </c>
      <c r="I871" s="146" t="str">
        <f>IFERROR(+VLOOKUP($G871,'šifarnik Pg-Pa'!$O$6:$Q$22,3,FALSE),"")</f>
        <v/>
      </c>
      <c r="J871" s="236"/>
      <c r="K871" s="305" t="str">
        <f>IFERROR(+VLOOKUP(J871,'šifarnik Pg-Pa'!O$28:P$140,2,FALSE),"")</f>
        <v/>
      </c>
      <c r="L871" s="245"/>
      <c r="M871" s="244"/>
      <c r="N871" s="239"/>
      <c r="O871" s="195"/>
      <c r="P871" s="239"/>
      <c r="Q871" s="239"/>
      <c r="R871" s="76"/>
      <c r="S871" s="76"/>
      <c r="T871" s="76"/>
      <c r="U871" s="76"/>
      <c r="V871" s="197"/>
      <c r="W871" s="197"/>
      <c r="X871" s="197"/>
      <c r="Y871" s="197"/>
      <c r="Z871" s="197"/>
      <c r="AA871" s="197"/>
      <c r="AB871" s="197">
        <f t="shared" si="14"/>
        <v>0</v>
      </c>
    </row>
    <row r="872" spans="1:28">
      <c r="A872">
        <f>+IF(P872&gt;0,+MAX(A$8:A871)+1,0)</f>
        <v>0</v>
      </c>
      <c r="B872" s="240"/>
      <c r="C872" s="237"/>
      <c r="D872" s="242"/>
      <c r="E872" s="237"/>
      <c r="F872" s="236"/>
      <c r="G872" s="236"/>
      <c r="H872" s="306" t="str">
        <f>IFERROR(+VLOOKUP(G872,'šifarnik Pg-Pa'!O$6:Q$22,2,FALSE),"")</f>
        <v/>
      </c>
      <c r="I872" s="146" t="str">
        <f>IFERROR(+VLOOKUP($G872,'šifarnik Pg-Pa'!$O$6:$Q$22,3,FALSE),"")</f>
        <v/>
      </c>
      <c r="J872" s="236"/>
      <c r="K872" s="305" t="str">
        <f>IFERROR(+VLOOKUP(J872,'šifarnik Pg-Pa'!O$28:P$140,2,FALSE),"")</f>
        <v/>
      </c>
      <c r="L872" s="245"/>
      <c r="M872" s="244"/>
      <c r="N872" s="239"/>
      <c r="O872" s="195"/>
      <c r="P872" s="239"/>
      <c r="Q872" s="239"/>
      <c r="R872" s="76"/>
      <c r="S872" s="76"/>
      <c r="T872" s="76"/>
      <c r="U872" s="76"/>
      <c r="V872" s="197"/>
      <c r="W872" s="197"/>
      <c r="X872" s="197"/>
      <c r="Y872" s="197"/>
      <c r="Z872" s="197"/>
      <c r="AA872" s="197"/>
      <c r="AB872" s="197">
        <f t="shared" si="14"/>
        <v>0</v>
      </c>
    </row>
    <row r="873" spans="1:28">
      <c r="A873">
        <f>+IF(P873&gt;0,+MAX(A$8:A872)+1,0)</f>
        <v>0</v>
      </c>
      <c r="B873" s="240"/>
      <c r="C873" s="237"/>
      <c r="D873" s="242"/>
      <c r="E873" s="237"/>
      <c r="F873" s="236"/>
      <c r="G873" s="236"/>
      <c r="H873" s="306" t="str">
        <f>IFERROR(+VLOOKUP(G873,'šifarnik Pg-Pa'!O$6:Q$22,2,FALSE),"")</f>
        <v/>
      </c>
      <c r="I873" s="146" t="str">
        <f>IFERROR(+VLOOKUP($G873,'šifarnik Pg-Pa'!$O$6:$Q$22,3,FALSE),"")</f>
        <v/>
      </c>
      <c r="J873" s="236"/>
      <c r="K873" s="305" t="str">
        <f>IFERROR(+VLOOKUP(J873,'šifarnik Pg-Pa'!O$28:P$140,2,FALSE),"")</f>
        <v/>
      </c>
      <c r="L873" s="245"/>
      <c r="M873" s="244"/>
      <c r="N873" s="239"/>
      <c r="O873" s="195"/>
      <c r="P873" s="239"/>
      <c r="Q873" s="239"/>
      <c r="R873" s="76"/>
      <c r="S873" s="76"/>
      <c r="T873" s="76"/>
      <c r="U873" s="76"/>
      <c r="V873" s="197"/>
      <c r="W873" s="197"/>
      <c r="X873" s="197"/>
      <c r="Y873" s="197"/>
      <c r="Z873" s="197"/>
      <c r="AA873" s="197"/>
      <c r="AB873" s="197">
        <f t="shared" si="14"/>
        <v>0</v>
      </c>
    </row>
    <row r="874" spans="1:28">
      <c r="A874">
        <f>+IF(P874&gt;0,+MAX(A$8:A873)+1,0)</f>
        <v>0</v>
      </c>
      <c r="B874" s="240"/>
      <c r="C874" s="237"/>
      <c r="D874" s="242"/>
      <c r="E874" s="237"/>
      <c r="F874" s="236"/>
      <c r="G874" s="236"/>
      <c r="H874" s="306" t="str">
        <f>IFERROR(+VLOOKUP(G874,'šifarnik Pg-Pa'!O$6:Q$22,2,FALSE),"")</f>
        <v/>
      </c>
      <c r="I874" s="146" t="str">
        <f>IFERROR(+VLOOKUP($G874,'šifarnik Pg-Pa'!$O$6:$Q$22,3,FALSE),"")</f>
        <v/>
      </c>
      <c r="J874" s="236"/>
      <c r="K874" s="305" t="str">
        <f>IFERROR(+VLOOKUP(J874,'šifarnik Pg-Pa'!O$28:P$140,2,FALSE),"")</f>
        <v/>
      </c>
      <c r="L874" s="245"/>
      <c r="M874" s="244"/>
      <c r="N874" s="239"/>
      <c r="O874" s="195"/>
      <c r="P874" s="239"/>
      <c r="Q874" s="239"/>
      <c r="R874" s="76"/>
      <c r="S874" s="76"/>
      <c r="T874" s="76"/>
      <c r="U874" s="76"/>
      <c r="V874" s="197"/>
      <c r="W874" s="197"/>
      <c r="X874" s="197"/>
      <c r="Y874" s="197"/>
      <c r="Z874" s="197"/>
      <c r="AA874" s="197"/>
      <c r="AB874" s="197">
        <f t="shared" si="14"/>
        <v>0</v>
      </c>
    </row>
    <row r="875" spans="1:28">
      <c r="A875">
        <f>+IF(P875&gt;0,+MAX(A$8:A874)+1,0)</f>
        <v>0</v>
      </c>
      <c r="B875" s="240"/>
      <c r="C875" s="237"/>
      <c r="D875" s="242"/>
      <c r="E875" s="237"/>
      <c r="F875" s="236"/>
      <c r="G875" s="236"/>
      <c r="H875" s="306" t="str">
        <f>IFERROR(+VLOOKUP(G875,'šifarnik Pg-Pa'!O$6:Q$22,2,FALSE),"")</f>
        <v/>
      </c>
      <c r="I875" s="146" t="str">
        <f>IFERROR(+VLOOKUP($G875,'šifarnik Pg-Pa'!$O$6:$Q$22,3,FALSE),"")</f>
        <v/>
      </c>
      <c r="J875" s="236"/>
      <c r="K875" s="305" t="str">
        <f>IFERROR(+VLOOKUP(J875,'šifarnik Pg-Pa'!O$28:P$140,2,FALSE),"")</f>
        <v/>
      </c>
      <c r="L875" s="245"/>
      <c r="M875" s="244"/>
      <c r="N875" s="239"/>
      <c r="O875" s="195"/>
      <c r="P875" s="239"/>
      <c r="Q875" s="239"/>
      <c r="R875" s="76"/>
      <c r="S875" s="76"/>
      <c r="T875" s="76"/>
      <c r="U875" s="76"/>
      <c r="V875" s="197"/>
      <c r="W875" s="197"/>
      <c r="X875" s="197"/>
      <c r="Y875" s="197"/>
      <c r="Z875" s="197"/>
      <c r="AA875" s="197"/>
      <c r="AB875" s="197">
        <f t="shared" si="14"/>
        <v>0</v>
      </c>
    </row>
    <row r="876" spans="1:28">
      <c r="A876">
        <f>+IF(P876&gt;0,+MAX(A$8:A875)+1,0)</f>
        <v>0</v>
      </c>
      <c r="B876" s="240"/>
      <c r="C876" s="237"/>
      <c r="D876" s="242"/>
      <c r="E876" s="237"/>
      <c r="F876" s="236"/>
      <c r="G876" s="236"/>
      <c r="H876" s="306" t="str">
        <f>IFERROR(+VLOOKUP(G876,'šifarnik Pg-Pa'!O$6:Q$22,2,FALSE),"")</f>
        <v/>
      </c>
      <c r="I876" s="146" t="str">
        <f>IFERROR(+VLOOKUP($G876,'šifarnik Pg-Pa'!$O$6:$Q$22,3,FALSE),"")</f>
        <v/>
      </c>
      <c r="J876" s="236"/>
      <c r="K876" s="305" t="str">
        <f>IFERROR(+VLOOKUP(J876,'šifarnik Pg-Pa'!O$28:P$140,2,FALSE),"")</f>
        <v/>
      </c>
      <c r="L876" s="245"/>
      <c r="M876" s="244"/>
      <c r="N876" s="239"/>
      <c r="O876" s="195"/>
      <c r="P876" s="239"/>
      <c r="Q876" s="239"/>
      <c r="R876" s="76"/>
      <c r="S876" s="76"/>
      <c r="T876" s="76"/>
      <c r="U876" s="76"/>
      <c r="V876" s="197"/>
      <c r="W876" s="197"/>
      <c r="X876" s="197"/>
      <c r="Y876" s="197"/>
      <c r="Z876" s="197"/>
      <c r="AA876" s="197"/>
      <c r="AB876" s="197">
        <f t="shared" si="14"/>
        <v>0</v>
      </c>
    </row>
    <row r="877" spans="1:28">
      <c r="A877">
        <f>+IF(P877&gt;0,+MAX(A$8:A876)+1,0)</f>
        <v>0</v>
      </c>
      <c r="B877" s="240"/>
      <c r="C877" s="237"/>
      <c r="D877" s="242"/>
      <c r="E877" s="237"/>
      <c r="F877" s="236"/>
      <c r="G877" s="236"/>
      <c r="H877" s="306" t="str">
        <f>IFERROR(+VLOOKUP(G877,'šifarnik Pg-Pa'!O$6:Q$22,2,FALSE),"")</f>
        <v/>
      </c>
      <c r="I877" s="146" t="str">
        <f>IFERROR(+VLOOKUP($G877,'šifarnik Pg-Pa'!$O$6:$Q$22,3,FALSE),"")</f>
        <v/>
      </c>
      <c r="J877" s="236"/>
      <c r="K877" s="305" t="str">
        <f>IFERROR(+VLOOKUP(J877,'šifarnik Pg-Pa'!O$28:P$140,2,FALSE),"")</f>
        <v/>
      </c>
      <c r="L877" s="245"/>
      <c r="M877" s="244"/>
      <c r="N877" s="239"/>
      <c r="O877" s="195"/>
      <c r="P877" s="239"/>
      <c r="Q877" s="239"/>
      <c r="R877" s="76"/>
      <c r="S877" s="76"/>
      <c r="T877" s="76"/>
      <c r="U877" s="76"/>
      <c r="V877" s="197"/>
      <c r="W877" s="197"/>
      <c r="X877" s="197"/>
      <c r="Y877" s="197"/>
      <c r="Z877" s="197"/>
      <c r="AA877" s="197"/>
      <c r="AB877" s="197">
        <f t="shared" si="14"/>
        <v>0</v>
      </c>
    </row>
    <row r="878" spans="1:28">
      <c r="A878">
        <f>+IF(P878&gt;0,+MAX(A$8:A877)+1,0)</f>
        <v>0</v>
      </c>
      <c r="B878" s="240"/>
      <c r="C878" s="237"/>
      <c r="D878" s="242"/>
      <c r="E878" s="237"/>
      <c r="F878" s="236"/>
      <c r="G878" s="236"/>
      <c r="H878" s="306" t="str">
        <f>IFERROR(+VLOOKUP(G878,'šifarnik Pg-Pa'!O$6:Q$22,2,FALSE),"")</f>
        <v/>
      </c>
      <c r="I878" s="146" t="str">
        <f>IFERROR(+VLOOKUP($G878,'šifarnik Pg-Pa'!$O$6:$Q$22,3,FALSE),"")</f>
        <v/>
      </c>
      <c r="J878" s="236"/>
      <c r="K878" s="305" t="str">
        <f>IFERROR(+VLOOKUP(J878,'šifarnik Pg-Pa'!O$28:P$140,2,FALSE),"")</f>
        <v/>
      </c>
      <c r="L878" s="245"/>
      <c r="M878" s="244"/>
      <c r="N878" s="239"/>
      <c r="O878" s="195"/>
      <c r="P878" s="239"/>
      <c r="Q878" s="239"/>
      <c r="R878" s="76"/>
      <c r="S878" s="76"/>
      <c r="T878" s="76"/>
      <c r="U878" s="76"/>
      <c r="V878" s="197"/>
      <c r="W878" s="197"/>
      <c r="X878" s="197"/>
      <c r="Y878" s="197"/>
      <c r="Z878" s="197"/>
      <c r="AA878" s="197"/>
      <c r="AB878" s="197">
        <f t="shared" si="14"/>
        <v>0</v>
      </c>
    </row>
    <row r="879" spans="1:28">
      <c r="A879">
        <f>+IF(P879&gt;0,+MAX(A$8:A878)+1,0)</f>
        <v>0</v>
      </c>
      <c r="B879" s="240"/>
      <c r="C879" s="237"/>
      <c r="D879" s="242"/>
      <c r="E879" s="237"/>
      <c r="F879" s="236"/>
      <c r="G879" s="236"/>
      <c r="H879" s="306" t="str">
        <f>IFERROR(+VLOOKUP(G879,'šifarnik Pg-Pa'!O$6:Q$22,2,FALSE),"")</f>
        <v/>
      </c>
      <c r="I879" s="146" t="str">
        <f>IFERROR(+VLOOKUP($G879,'šifarnik Pg-Pa'!$O$6:$Q$22,3,FALSE),"")</f>
        <v/>
      </c>
      <c r="J879" s="236"/>
      <c r="K879" s="305" t="str">
        <f>IFERROR(+VLOOKUP(J879,'šifarnik Pg-Pa'!O$28:P$140,2,FALSE),"")</f>
        <v/>
      </c>
      <c r="L879" s="245"/>
      <c r="M879" s="244"/>
      <c r="N879" s="239"/>
      <c r="O879" s="195"/>
      <c r="P879" s="239"/>
      <c r="Q879" s="239"/>
      <c r="R879" s="76"/>
      <c r="S879" s="76"/>
      <c r="T879" s="76"/>
      <c r="U879" s="76"/>
      <c r="V879" s="197"/>
      <c r="W879" s="197"/>
      <c r="X879" s="197"/>
      <c r="Y879" s="197"/>
      <c r="Z879" s="197"/>
      <c r="AA879" s="197"/>
      <c r="AB879" s="197">
        <f t="shared" si="14"/>
        <v>0</v>
      </c>
    </row>
    <row r="880" spans="1:28">
      <c r="A880">
        <f>+IF(P880&gt;0,+MAX(A$8:A879)+1,0)</f>
        <v>0</v>
      </c>
      <c r="B880" s="240"/>
      <c r="C880" s="237"/>
      <c r="D880" s="242"/>
      <c r="E880" s="237"/>
      <c r="F880" s="236"/>
      <c r="G880" s="236"/>
      <c r="H880" s="306" t="str">
        <f>IFERROR(+VLOOKUP(G880,'šifarnik Pg-Pa'!O$6:Q$22,2,FALSE),"")</f>
        <v/>
      </c>
      <c r="I880" s="146" t="str">
        <f>IFERROR(+VLOOKUP($G880,'šifarnik Pg-Pa'!$O$6:$Q$22,3,FALSE),"")</f>
        <v/>
      </c>
      <c r="J880" s="236"/>
      <c r="K880" s="305" t="str">
        <f>IFERROR(+VLOOKUP(J880,'šifarnik Pg-Pa'!O$28:P$140,2,FALSE),"")</f>
        <v/>
      </c>
      <c r="L880" s="245"/>
      <c r="M880" s="244"/>
      <c r="N880" s="239"/>
      <c r="O880" s="195"/>
      <c r="P880" s="239"/>
      <c r="Q880" s="239"/>
      <c r="R880" s="76"/>
      <c r="S880" s="76"/>
      <c r="T880" s="76"/>
      <c r="U880" s="76"/>
      <c r="V880" s="197"/>
      <c r="W880" s="197"/>
      <c r="X880" s="197"/>
      <c r="Y880" s="197"/>
      <c r="Z880" s="197"/>
      <c r="AA880" s="197"/>
      <c r="AB880" s="197">
        <f t="shared" si="14"/>
        <v>0</v>
      </c>
    </row>
    <row r="881" spans="1:28">
      <c r="A881">
        <f>+IF(P881&gt;0,+MAX(A$8:A880)+1,0)</f>
        <v>0</v>
      </c>
      <c r="B881" s="240"/>
      <c r="C881" s="237"/>
      <c r="D881" s="242"/>
      <c r="E881" s="237"/>
      <c r="F881" s="236"/>
      <c r="G881" s="236"/>
      <c r="H881" s="306" t="str">
        <f>IFERROR(+VLOOKUP(G881,'šifarnik Pg-Pa'!O$6:Q$22,2,FALSE),"")</f>
        <v/>
      </c>
      <c r="I881" s="146" t="str">
        <f>IFERROR(+VLOOKUP($G881,'šifarnik Pg-Pa'!$O$6:$Q$22,3,FALSE),"")</f>
        <v/>
      </c>
      <c r="J881" s="236"/>
      <c r="K881" s="305" t="str">
        <f>IFERROR(+VLOOKUP(J881,'šifarnik Pg-Pa'!O$28:P$140,2,FALSE),"")</f>
        <v/>
      </c>
      <c r="L881" s="245"/>
      <c r="M881" s="244"/>
      <c r="N881" s="239"/>
      <c r="O881" s="195"/>
      <c r="P881" s="239"/>
      <c r="Q881" s="239"/>
      <c r="R881" s="76"/>
      <c r="S881" s="76"/>
      <c r="T881" s="76"/>
      <c r="U881" s="76"/>
      <c r="V881" s="197"/>
      <c r="W881" s="197"/>
      <c r="X881" s="197"/>
      <c r="Y881" s="197"/>
      <c r="Z881" s="197"/>
      <c r="AA881" s="197"/>
      <c r="AB881" s="197">
        <f t="shared" si="14"/>
        <v>0</v>
      </c>
    </row>
    <row r="882" spans="1:28">
      <c r="A882">
        <f>+IF(P882&gt;0,+MAX(A$8:A881)+1,0)</f>
        <v>0</v>
      </c>
      <c r="B882" s="240"/>
      <c r="C882" s="237"/>
      <c r="D882" s="242"/>
      <c r="E882" s="237"/>
      <c r="F882" s="236"/>
      <c r="G882" s="236"/>
      <c r="H882" s="306" t="str">
        <f>IFERROR(+VLOOKUP(G882,'šifarnik Pg-Pa'!O$6:Q$22,2,FALSE),"")</f>
        <v/>
      </c>
      <c r="I882" s="146" t="str">
        <f>IFERROR(+VLOOKUP($G882,'šifarnik Pg-Pa'!$O$6:$Q$22,3,FALSE),"")</f>
        <v/>
      </c>
      <c r="J882" s="236"/>
      <c r="K882" s="305" t="str">
        <f>IFERROR(+VLOOKUP(J882,'šifarnik Pg-Pa'!O$28:P$140,2,FALSE),"")</f>
        <v/>
      </c>
      <c r="L882" s="245"/>
      <c r="M882" s="244"/>
      <c r="N882" s="239"/>
      <c r="O882" s="195"/>
      <c r="P882" s="239"/>
      <c r="Q882" s="239"/>
      <c r="R882" s="76"/>
      <c r="S882" s="76"/>
      <c r="T882" s="76"/>
      <c r="U882" s="76"/>
      <c r="V882" s="197"/>
      <c r="W882" s="197"/>
      <c r="X882" s="197"/>
      <c r="Y882" s="197"/>
      <c r="Z882" s="197"/>
      <c r="AA882" s="197"/>
      <c r="AB882" s="197">
        <f t="shared" si="14"/>
        <v>0</v>
      </c>
    </row>
    <row r="883" spans="1:28">
      <c r="A883">
        <f>+IF(P883&gt;0,+MAX(A$8:A882)+1,0)</f>
        <v>0</v>
      </c>
      <c r="B883" s="240"/>
      <c r="C883" s="237"/>
      <c r="D883" s="242"/>
      <c r="E883" s="237"/>
      <c r="F883" s="236"/>
      <c r="G883" s="236"/>
      <c r="H883" s="306" t="str">
        <f>IFERROR(+VLOOKUP(G883,'šifarnik Pg-Pa'!O$6:Q$22,2,FALSE),"")</f>
        <v/>
      </c>
      <c r="I883" s="146" t="str">
        <f>IFERROR(+VLOOKUP($G883,'šifarnik Pg-Pa'!$O$6:$Q$22,3,FALSE),"")</f>
        <v/>
      </c>
      <c r="J883" s="236"/>
      <c r="K883" s="305" t="str">
        <f>IFERROR(+VLOOKUP(J883,'šifarnik Pg-Pa'!O$28:P$140,2,FALSE),"")</f>
        <v/>
      </c>
      <c r="L883" s="245"/>
      <c r="M883" s="244"/>
      <c r="N883" s="239"/>
      <c r="O883" s="195"/>
      <c r="P883" s="239"/>
      <c r="Q883" s="239"/>
      <c r="R883" s="76"/>
      <c r="S883" s="76"/>
      <c r="T883" s="76"/>
      <c r="U883" s="76"/>
      <c r="V883" s="197"/>
      <c r="W883" s="197"/>
      <c r="X883" s="197"/>
      <c r="Y883" s="197"/>
      <c r="Z883" s="197"/>
      <c r="AA883" s="197"/>
      <c r="AB883" s="197">
        <f t="shared" si="14"/>
        <v>0</v>
      </c>
    </row>
    <row r="884" spans="1:28">
      <c r="A884">
        <f>+IF(P884&gt;0,+MAX(A$8:A883)+1,0)</f>
        <v>0</v>
      </c>
      <c r="B884" s="240"/>
      <c r="C884" s="237"/>
      <c r="D884" s="242"/>
      <c r="E884" s="237"/>
      <c r="F884" s="236"/>
      <c r="G884" s="236"/>
      <c r="H884" s="306" t="str">
        <f>IFERROR(+VLOOKUP(G884,'šifarnik Pg-Pa'!O$6:Q$22,2,FALSE),"")</f>
        <v/>
      </c>
      <c r="I884" s="146" t="str">
        <f>IFERROR(+VLOOKUP($G884,'šifarnik Pg-Pa'!$O$6:$Q$22,3,FALSE),"")</f>
        <v/>
      </c>
      <c r="J884" s="236"/>
      <c r="K884" s="305" t="str">
        <f>IFERROR(+VLOOKUP(J884,'šifarnik Pg-Pa'!O$28:P$140,2,FALSE),"")</f>
        <v/>
      </c>
      <c r="L884" s="245"/>
      <c r="M884" s="244"/>
      <c r="N884" s="239"/>
      <c r="O884" s="195"/>
      <c r="P884" s="239"/>
      <c r="Q884" s="239"/>
      <c r="R884" s="76"/>
      <c r="S884" s="76"/>
      <c r="T884" s="76"/>
      <c r="U884" s="76"/>
      <c r="V884" s="197"/>
      <c r="W884" s="197"/>
      <c r="X884" s="197"/>
      <c r="Y884" s="197"/>
      <c r="Z884" s="197"/>
      <c r="AA884" s="197"/>
      <c r="AB884" s="197">
        <f t="shared" si="14"/>
        <v>0</v>
      </c>
    </row>
    <row r="885" spans="1:28">
      <c r="A885">
        <f>+IF(P885&gt;0,+MAX(A$8:A884)+1,0)</f>
        <v>0</v>
      </c>
      <c r="B885" s="240"/>
      <c r="C885" s="237"/>
      <c r="D885" s="242"/>
      <c r="E885" s="237"/>
      <c r="F885" s="236"/>
      <c r="G885" s="236"/>
      <c r="H885" s="306" t="str">
        <f>IFERROR(+VLOOKUP(G885,'šifarnik Pg-Pa'!O$6:Q$22,2,FALSE),"")</f>
        <v/>
      </c>
      <c r="I885" s="146" t="str">
        <f>IFERROR(+VLOOKUP($G885,'šifarnik Pg-Pa'!$O$6:$Q$22,3,FALSE),"")</f>
        <v/>
      </c>
      <c r="J885" s="236"/>
      <c r="K885" s="305" t="str">
        <f>IFERROR(+VLOOKUP(J885,'šifarnik Pg-Pa'!O$28:P$140,2,FALSE),"")</f>
        <v/>
      </c>
      <c r="L885" s="245"/>
      <c r="M885" s="244"/>
      <c r="N885" s="239"/>
      <c r="O885" s="195"/>
      <c r="P885" s="239"/>
      <c r="Q885" s="239"/>
      <c r="R885" s="76"/>
      <c r="S885" s="76"/>
      <c r="T885" s="76"/>
      <c r="U885" s="76"/>
      <c r="V885" s="197"/>
      <c r="W885" s="197"/>
      <c r="X885" s="197"/>
      <c r="Y885" s="197"/>
      <c r="Z885" s="197"/>
      <c r="AA885" s="197"/>
      <c r="AB885" s="197">
        <f t="shared" si="14"/>
        <v>0</v>
      </c>
    </row>
    <row r="886" spans="1:28">
      <c r="A886">
        <f>+IF(P886&gt;0,+MAX(A$8:A885)+1,0)</f>
        <v>0</v>
      </c>
      <c r="B886" s="240"/>
      <c r="C886" s="237"/>
      <c r="D886" s="242"/>
      <c r="E886" s="237"/>
      <c r="F886" s="236"/>
      <c r="G886" s="236"/>
      <c r="H886" s="306" t="str">
        <f>IFERROR(+VLOOKUP(G886,'šifarnik Pg-Pa'!O$6:Q$22,2,FALSE),"")</f>
        <v/>
      </c>
      <c r="I886" s="146" t="str">
        <f>IFERROR(+VLOOKUP($G886,'šifarnik Pg-Pa'!$O$6:$Q$22,3,FALSE),"")</f>
        <v/>
      </c>
      <c r="J886" s="236"/>
      <c r="K886" s="305" t="str">
        <f>IFERROR(+VLOOKUP(J886,'šifarnik Pg-Pa'!O$28:P$140,2,FALSE),"")</f>
        <v/>
      </c>
      <c r="L886" s="245"/>
      <c r="M886" s="244"/>
      <c r="N886" s="239"/>
      <c r="O886" s="195"/>
      <c r="P886" s="239"/>
      <c r="Q886" s="239"/>
      <c r="R886" s="76"/>
      <c r="S886" s="76"/>
      <c r="T886" s="76"/>
      <c r="U886" s="76"/>
      <c r="V886" s="197"/>
      <c r="W886" s="197"/>
      <c r="X886" s="197"/>
      <c r="Y886" s="197"/>
      <c r="Z886" s="197"/>
      <c r="AA886" s="197"/>
      <c r="AB886" s="197">
        <f t="shared" si="14"/>
        <v>0</v>
      </c>
    </row>
    <row r="887" spans="1:28">
      <c r="A887">
        <f>+IF(P887&gt;0,+MAX(A$8:A886)+1,0)</f>
        <v>0</v>
      </c>
      <c r="B887" s="240"/>
      <c r="C887" s="237"/>
      <c r="D887" s="242"/>
      <c r="E887" s="237"/>
      <c r="F887" s="236"/>
      <c r="G887" s="236"/>
      <c r="H887" s="306" t="str">
        <f>IFERROR(+VLOOKUP(G887,'šifarnik Pg-Pa'!O$6:Q$22,2,FALSE),"")</f>
        <v/>
      </c>
      <c r="I887" s="146" t="str">
        <f>IFERROR(+VLOOKUP($G887,'šifarnik Pg-Pa'!$O$6:$Q$22,3,FALSE),"")</f>
        <v/>
      </c>
      <c r="J887" s="236"/>
      <c r="K887" s="305" t="str">
        <f>IFERROR(+VLOOKUP(J887,'šifarnik Pg-Pa'!O$28:P$140,2,FALSE),"")</f>
        <v/>
      </c>
      <c r="L887" s="245"/>
      <c r="M887" s="244"/>
      <c r="N887" s="239"/>
      <c r="O887" s="195"/>
      <c r="P887" s="239"/>
      <c r="Q887" s="239"/>
      <c r="R887" s="76"/>
      <c r="S887" s="76"/>
      <c r="T887" s="76"/>
      <c r="U887" s="76"/>
      <c r="V887" s="197"/>
      <c r="W887" s="197"/>
      <c r="X887" s="197"/>
      <c r="Y887" s="197"/>
      <c r="Z887" s="197"/>
      <c r="AA887" s="197"/>
      <c r="AB887" s="197">
        <f t="shared" si="14"/>
        <v>0</v>
      </c>
    </row>
    <row r="888" spans="1:28">
      <c r="A888">
        <f>+IF(P888&gt;0,+MAX(A$8:A887)+1,0)</f>
        <v>0</v>
      </c>
      <c r="B888" s="240"/>
      <c r="C888" s="237"/>
      <c r="D888" s="242"/>
      <c r="E888" s="237"/>
      <c r="F888" s="236"/>
      <c r="G888" s="236"/>
      <c r="H888" s="306" t="str">
        <f>IFERROR(+VLOOKUP(G888,'šifarnik Pg-Pa'!O$6:Q$22,2,FALSE),"")</f>
        <v/>
      </c>
      <c r="I888" s="146" t="str">
        <f>IFERROR(+VLOOKUP($G888,'šifarnik Pg-Pa'!$O$6:$Q$22,3,FALSE),"")</f>
        <v/>
      </c>
      <c r="J888" s="236"/>
      <c r="K888" s="305" t="str">
        <f>IFERROR(+VLOOKUP(J888,'šifarnik Pg-Pa'!O$28:P$140,2,FALSE),"")</f>
        <v/>
      </c>
      <c r="L888" s="245"/>
      <c r="M888" s="244"/>
      <c r="N888" s="239"/>
      <c r="O888" s="195"/>
      <c r="P888" s="239"/>
      <c r="Q888" s="239"/>
      <c r="R888" s="76"/>
      <c r="S888" s="76"/>
      <c r="T888" s="76"/>
      <c r="U888" s="76"/>
      <c r="V888" s="197"/>
      <c r="W888" s="197"/>
      <c r="X888" s="197"/>
      <c r="Y888" s="197"/>
      <c r="Z888" s="197"/>
      <c r="AA888" s="197"/>
      <c r="AB888" s="197">
        <f t="shared" si="14"/>
        <v>0</v>
      </c>
    </row>
    <row r="889" spans="1:28">
      <c r="A889">
        <f>+IF(P889&gt;0,+MAX(A$8:A888)+1,0)</f>
        <v>0</v>
      </c>
      <c r="B889" s="240"/>
      <c r="C889" s="237"/>
      <c r="D889" s="242"/>
      <c r="E889" s="237"/>
      <c r="F889" s="236"/>
      <c r="G889" s="236"/>
      <c r="H889" s="306" t="str">
        <f>IFERROR(+VLOOKUP(G889,'šifarnik Pg-Pa'!O$6:Q$22,2,FALSE),"")</f>
        <v/>
      </c>
      <c r="I889" s="146" t="str">
        <f>IFERROR(+VLOOKUP($G889,'šifarnik Pg-Pa'!$O$6:$Q$22,3,FALSE),"")</f>
        <v/>
      </c>
      <c r="J889" s="236"/>
      <c r="K889" s="305" t="str">
        <f>IFERROR(+VLOOKUP(J889,'šifarnik Pg-Pa'!O$28:P$140,2,FALSE),"")</f>
        <v/>
      </c>
      <c r="L889" s="245"/>
      <c r="M889" s="244"/>
      <c r="N889" s="239"/>
      <c r="O889" s="195"/>
      <c r="P889" s="239"/>
      <c r="Q889" s="239"/>
      <c r="R889" s="76"/>
      <c r="S889" s="76"/>
      <c r="T889" s="76"/>
      <c r="U889" s="76"/>
      <c r="V889" s="197"/>
      <c r="W889" s="197"/>
      <c r="X889" s="197"/>
      <c r="Y889" s="197"/>
      <c r="Z889" s="197"/>
      <c r="AA889" s="197"/>
      <c r="AB889" s="197">
        <f t="shared" si="14"/>
        <v>0</v>
      </c>
    </row>
    <row r="890" spans="1:28">
      <c r="A890">
        <f>+IF(P890&gt;0,+MAX(A$8:A889)+1,0)</f>
        <v>0</v>
      </c>
      <c r="B890" s="240"/>
      <c r="C890" s="237"/>
      <c r="D890" s="242"/>
      <c r="E890" s="237"/>
      <c r="F890" s="236"/>
      <c r="G890" s="236"/>
      <c r="H890" s="306" t="str">
        <f>IFERROR(+VLOOKUP(G890,'šifarnik Pg-Pa'!O$6:Q$22,2,FALSE),"")</f>
        <v/>
      </c>
      <c r="I890" s="146" t="str">
        <f>IFERROR(+VLOOKUP($G890,'šifarnik Pg-Pa'!$O$6:$Q$22,3,FALSE),"")</f>
        <v/>
      </c>
      <c r="J890" s="236"/>
      <c r="K890" s="305" t="str">
        <f>IFERROR(+VLOOKUP(J890,'šifarnik Pg-Pa'!O$28:P$140,2,FALSE),"")</f>
        <v/>
      </c>
      <c r="L890" s="245"/>
      <c r="M890" s="244"/>
      <c r="N890" s="239"/>
      <c r="O890" s="195"/>
      <c r="P890" s="239"/>
      <c r="Q890" s="239"/>
      <c r="R890" s="76"/>
      <c r="S890" s="76"/>
      <c r="T890" s="76"/>
      <c r="U890" s="76"/>
      <c r="V890" s="197"/>
      <c r="W890" s="197"/>
      <c r="X890" s="197"/>
      <c r="Y890" s="197"/>
      <c r="Z890" s="197"/>
      <c r="AA890" s="197"/>
      <c r="AB890" s="197">
        <f t="shared" si="14"/>
        <v>0</v>
      </c>
    </row>
    <row r="891" spans="1:28">
      <c r="A891">
        <f>+IF(P891&gt;0,+MAX(A$8:A890)+1,0)</f>
        <v>0</v>
      </c>
      <c r="B891" s="240"/>
      <c r="C891" s="237"/>
      <c r="D891" s="242"/>
      <c r="E891" s="237"/>
      <c r="F891" s="236"/>
      <c r="G891" s="236"/>
      <c r="H891" s="306" t="str">
        <f>IFERROR(+VLOOKUP(G891,'šifarnik Pg-Pa'!O$6:Q$22,2,FALSE),"")</f>
        <v/>
      </c>
      <c r="I891" s="146" t="str">
        <f>IFERROR(+VLOOKUP($G891,'šifarnik Pg-Pa'!$O$6:$Q$22,3,FALSE),"")</f>
        <v/>
      </c>
      <c r="J891" s="236"/>
      <c r="K891" s="305" t="str">
        <f>IFERROR(+VLOOKUP(J891,'šifarnik Pg-Pa'!O$28:P$140,2,FALSE),"")</f>
        <v/>
      </c>
      <c r="L891" s="245"/>
      <c r="M891" s="244"/>
      <c r="N891" s="239"/>
      <c r="O891" s="195"/>
      <c r="P891" s="239"/>
      <c r="Q891" s="239"/>
      <c r="R891" s="76"/>
      <c r="S891" s="76"/>
      <c r="T891" s="76"/>
      <c r="U891" s="76"/>
      <c r="V891" s="197"/>
      <c r="W891" s="197"/>
      <c r="X891" s="197"/>
      <c r="Y891" s="197"/>
      <c r="Z891" s="197"/>
      <c r="AA891" s="197"/>
      <c r="AB891" s="197">
        <f t="shared" si="14"/>
        <v>0</v>
      </c>
    </row>
    <row r="892" spans="1:28">
      <c r="A892">
        <f>+IF(P892&gt;0,+MAX(A$8:A891)+1,0)</f>
        <v>0</v>
      </c>
      <c r="B892" s="240"/>
      <c r="C892" s="237"/>
      <c r="D892" s="242"/>
      <c r="E892" s="237"/>
      <c r="F892" s="236"/>
      <c r="G892" s="236"/>
      <c r="H892" s="306" t="str">
        <f>IFERROR(+VLOOKUP(G892,'šifarnik Pg-Pa'!O$6:Q$22,2,FALSE),"")</f>
        <v/>
      </c>
      <c r="I892" s="146" t="str">
        <f>IFERROR(+VLOOKUP($G892,'šifarnik Pg-Pa'!$O$6:$Q$22,3,FALSE),"")</f>
        <v/>
      </c>
      <c r="J892" s="236"/>
      <c r="K892" s="305" t="str">
        <f>IFERROR(+VLOOKUP(J892,'šifarnik Pg-Pa'!O$28:P$140,2,FALSE),"")</f>
        <v/>
      </c>
      <c r="L892" s="245"/>
      <c r="M892" s="244"/>
      <c r="N892" s="239"/>
      <c r="O892" s="195"/>
      <c r="P892" s="239"/>
      <c r="Q892" s="239"/>
      <c r="R892" s="76"/>
      <c r="S892" s="76"/>
      <c r="T892" s="76"/>
      <c r="U892" s="76"/>
      <c r="V892" s="197"/>
      <c r="W892" s="197"/>
      <c r="X892" s="197"/>
      <c r="Y892" s="197"/>
      <c r="Z892" s="197"/>
      <c r="AA892" s="197"/>
      <c r="AB892" s="197">
        <f t="shared" si="14"/>
        <v>0</v>
      </c>
    </row>
    <row r="893" spans="1:28">
      <c r="A893">
        <f>+IF(P893&gt;0,+MAX(A$8:A892)+1,0)</f>
        <v>0</v>
      </c>
      <c r="B893" s="240"/>
      <c r="C893" s="237"/>
      <c r="D893" s="242"/>
      <c r="E893" s="237"/>
      <c r="F893" s="236"/>
      <c r="G893" s="236"/>
      <c r="H893" s="306" t="str">
        <f>IFERROR(+VLOOKUP(G893,'šifarnik Pg-Pa'!O$6:Q$22,2,FALSE),"")</f>
        <v/>
      </c>
      <c r="I893" s="146" t="str">
        <f>IFERROR(+VLOOKUP($G893,'šifarnik Pg-Pa'!$O$6:$Q$22,3,FALSE),"")</f>
        <v/>
      </c>
      <c r="J893" s="236"/>
      <c r="K893" s="305" t="str">
        <f>IFERROR(+VLOOKUP(J893,'šifarnik Pg-Pa'!O$28:P$140,2,FALSE),"")</f>
        <v/>
      </c>
      <c r="L893" s="245"/>
      <c r="M893" s="244"/>
      <c r="N893" s="239"/>
      <c r="O893" s="195"/>
      <c r="P893" s="239"/>
      <c r="Q893" s="239"/>
      <c r="R893" s="76"/>
      <c r="S893" s="76"/>
      <c r="T893" s="76"/>
      <c r="U893" s="76"/>
      <c r="V893" s="197"/>
      <c r="W893" s="197"/>
      <c r="X893" s="197"/>
      <c r="Y893" s="197"/>
      <c r="Z893" s="197"/>
      <c r="AA893" s="197"/>
      <c r="AB893" s="197">
        <f t="shared" si="14"/>
        <v>0</v>
      </c>
    </row>
    <row r="894" spans="1:28">
      <c r="A894">
        <f>+IF(P894&gt;0,+MAX(A$8:A893)+1,0)</f>
        <v>0</v>
      </c>
      <c r="B894" s="240"/>
      <c r="C894" s="237"/>
      <c r="D894" s="242"/>
      <c r="E894" s="237"/>
      <c r="F894" s="236"/>
      <c r="G894" s="236"/>
      <c r="H894" s="306" t="str">
        <f>IFERROR(+VLOOKUP(G894,'šifarnik Pg-Pa'!O$6:Q$22,2,FALSE),"")</f>
        <v/>
      </c>
      <c r="I894" s="146" t="str">
        <f>IFERROR(+VLOOKUP($G894,'šifarnik Pg-Pa'!$O$6:$Q$22,3,FALSE),"")</f>
        <v/>
      </c>
      <c r="J894" s="236"/>
      <c r="K894" s="305" t="str">
        <f>IFERROR(+VLOOKUP(J894,'šifarnik Pg-Pa'!O$28:P$140,2,FALSE),"")</f>
        <v/>
      </c>
      <c r="L894" s="245"/>
      <c r="M894" s="244"/>
      <c r="N894" s="239"/>
      <c r="O894" s="195"/>
      <c r="P894" s="239"/>
      <c r="Q894" s="239"/>
      <c r="R894" s="76"/>
      <c r="S894" s="76"/>
      <c r="T894" s="76"/>
      <c r="U894" s="76"/>
      <c r="V894" s="197"/>
      <c r="W894" s="197"/>
      <c r="X894" s="197"/>
      <c r="Y894" s="197"/>
      <c r="Z894" s="197"/>
      <c r="AA894" s="197"/>
      <c r="AB894" s="197">
        <f t="shared" si="14"/>
        <v>0</v>
      </c>
    </row>
    <row r="895" spans="1:28">
      <c r="A895">
        <f>+IF(P895&gt;0,+MAX(A$8:A894)+1,0)</f>
        <v>0</v>
      </c>
      <c r="B895" s="240"/>
      <c r="C895" s="237"/>
      <c r="D895" s="242"/>
      <c r="E895" s="237"/>
      <c r="F895" s="236"/>
      <c r="G895" s="236"/>
      <c r="H895" s="306" t="str">
        <f>IFERROR(+VLOOKUP(G895,'šifarnik Pg-Pa'!O$6:Q$22,2,FALSE),"")</f>
        <v/>
      </c>
      <c r="I895" s="146" t="str">
        <f>IFERROR(+VLOOKUP($G895,'šifarnik Pg-Pa'!$O$6:$Q$22,3,FALSE),"")</f>
        <v/>
      </c>
      <c r="J895" s="236"/>
      <c r="K895" s="305" t="str">
        <f>IFERROR(+VLOOKUP(J895,'šifarnik Pg-Pa'!O$28:P$140,2,FALSE),"")</f>
        <v/>
      </c>
      <c r="L895" s="245"/>
      <c r="M895" s="244"/>
      <c r="N895" s="239"/>
      <c r="O895" s="195"/>
      <c r="P895" s="239"/>
      <c r="Q895" s="239"/>
      <c r="R895" s="76"/>
      <c r="S895" s="76"/>
      <c r="T895" s="76"/>
      <c r="U895" s="76"/>
      <c r="V895" s="197"/>
      <c r="W895" s="197"/>
      <c r="X895" s="197"/>
      <c r="Y895" s="197"/>
      <c r="Z895" s="197"/>
      <c r="AA895" s="197"/>
      <c r="AB895" s="197">
        <f t="shared" si="14"/>
        <v>0</v>
      </c>
    </row>
    <row r="896" spans="1:28">
      <c r="A896">
        <f>+IF(P896&gt;0,+MAX(A$8:A895)+1,0)</f>
        <v>0</v>
      </c>
      <c r="B896" s="240"/>
      <c r="C896" s="237"/>
      <c r="D896" s="242"/>
      <c r="E896" s="237"/>
      <c r="F896" s="236"/>
      <c r="G896" s="236"/>
      <c r="H896" s="306" t="str">
        <f>IFERROR(+VLOOKUP(G896,'šifarnik Pg-Pa'!O$6:Q$22,2,FALSE),"")</f>
        <v/>
      </c>
      <c r="I896" s="146" t="str">
        <f>IFERROR(+VLOOKUP($G896,'šifarnik Pg-Pa'!$O$6:$Q$22,3,FALSE),"")</f>
        <v/>
      </c>
      <c r="J896" s="236"/>
      <c r="K896" s="305" t="str">
        <f>IFERROR(+VLOOKUP(J896,'šifarnik Pg-Pa'!O$28:P$140,2,FALSE),"")</f>
        <v/>
      </c>
      <c r="L896" s="245"/>
      <c r="M896" s="244"/>
      <c r="N896" s="239"/>
      <c r="O896" s="195"/>
      <c r="P896" s="239"/>
      <c r="Q896" s="239"/>
      <c r="R896" s="76"/>
      <c r="S896" s="76"/>
      <c r="T896" s="76"/>
      <c r="U896" s="76"/>
      <c r="V896" s="197"/>
      <c r="W896" s="197"/>
      <c r="X896" s="197"/>
      <c r="Y896" s="197"/>
      <c r="Z896" s="197"/>
      <c r="AA896" s="197"/>
      <c r="AB896" s="197">
        <f t="shared" si="14"/>
        <v>0</v>
      </c>
    </row>
    <row r="897" spans="1:28">
      <c r="A897">
        <f>+IF(P897&gt;0,+MAX(A$8:A896)+1,0)</f>
        <v>0</v>
      </c>
      <c r="B897" s="240"/>
      <c r="C897" s="237"/>
      <c r="D897" s="242"/>
      <c r="E897" s="237"/>
      <c r="F897" s="236"/>
      <c r="G897" s="236"/>
      <c r="H897" s="306" t="str">
        <f>IFERROR(+VLOOKUP(G897,'šifarnik Pg-Pa'!O$6:Q$22,2,FALSE),"")</f>
        <v/>
      </c>
      <c r="I897" s="146" t="str">
        <f>IFERROR(+VLOOKUP($G897,'šifarnik Pg-Pa'!$O$6:$Q$22,3,FALSE),"")</f>
        <v/>
      </c>
      <c r="J897" s="236"/>
      <c r="K897" s="305" t="str">
        <f>IFERROR(+VLOOKUP(J897,'šifarnik Pg-Pa'!O$28:P$140,2,FALSE),"")</f>
        <v/>
      </c>
      <c r="L897" s="245"/>
      <c r="M897" s="244"/>
      <c r="N897" s="239"/>
      <c r="O897" s="195"/>
      <c r="P897" s="239"/>
      <c r="Q897" s="239"/>
      <c r="R897" s="76"/>
      <c r="S897" s="76"/>
      <c r="T897" s="76"/>
      <c r="U897" s="76"/>
      <c r="V897" s="197"/>
      <c r="W897" s="197"/>
      <c r="X897" s="197"/>
      <c r="Y897" s="197"/>
      <c r="Z897" s="197"/>
      <c r="AA897" s="197"/>
      <c r="AB897" s="197">
        <f t="shared" si="14"/>
        <v>0</v>
      </c>
    </row>
    <row r="898" spans="1:28">
      <c r="A898">
        <f>+IF(P898&gt;0,+MAX(A$8:A897)+1,0)</f>
        <v>0</v>
      </c>
      <c r="B898" s="240"/>
      <c r="C898" s="237"/>
      <c r="D898" s="242"/>
      <c r="E898" s="237"/>
      <c r="F898" s="236"/>
      <c r="G898" s="236"/>
      <c r="H898" s="306" t="str">
        <f>IFERROR(+VLOOKUP(G898,'šifarnik Pg-Pa'!O$6:Q$22,2,FALSE),"")</f>
        <v/>
      </c>
      <c r="I898" s="146" t="str">
        <f>IFERROR(+VLOOKUP($G898,'šifarnik Pg-Pa'!$O$6:$Q$22,3,FALSE),"")</f>
        <v/>
      </c>
      <c r="J898" s="236"/>
      <c r="K898" s="305" t="str">
        <f>IFERROR(+VLOOKUP(J898,'šifarnik Pg-Pa'!O$28:P$140,2,FALSE),"")</f>
        <v/>
      </c>
      <c r="L898" s="245"/>
      <c r="M898" s="244"/>
      <c r="N898" s="239"/>
      <c r="O898" s="195"/>
      <c r="P898" s="239"/>
      <c r="Q898" s="239"/>
      <c r="R898" s="76"/>
      <c r="S898" s="76"/>
      <c r="T898" s="76"/>
      <c r="U898" s="76"/>
      <c r="V898" s="197"/>
      <c r="W898" s="197"/>
      <c r="X898" s="197"/>
      <c r="Y898" s="197"/>
      <c r="Z898" s="197"/>
      <c r="AA898" s="197"/>
      <c r="AB898" s="197">
        <f t="shared" si="14"/>
        <v>0</v>
      </c>
    </row>
    <row r="899" spans="1:28">
      <c r="A899">
        <f>+IF(P899&gt;0,+MAX(A$8:A898)+1,0)</f>
        <v>0</v>
      </c>
      <c r="B899" s="240"/>
      <c r="C899" s="237"/>
      <c r="D899" s="242"/>
      <c r="E899" s="237"/>
      <c r="F899" s="236"/>
      <c r="G899" s="236"/>
      <c r="H899" s="306" t="str">
        <f>IFERROR(+VLOOKUP(G899,'šifarnik Pg-Pa'!O$6:Q$22,2,FALSE),"")</f>
        <v/>
      </c>
      <c r="I899" s="146" t="str">
        <f>IFERROR(+VLOOKUP($G899,'šifarnik Pg-Pa'!$O$6:$Q$22,3,FALSE),"")</f>
        <v/>
      </c>
      <c r="J899" s="236"/>
      <c r="K899" s="305" t="str">
        <f>IFERROR(+VLOOKUP(J899,'šifarnik Pg-Pa'!O$28:P$140,2,FALSE),"")</f>
        <v/>
      </c>
      <c r="L899" s="245"/>
      <c r="M899" s="244"/>
      <c r="N899" s="239"/>
      <c r="O899" s="195"/>
      <c r="P899" s="239"/>
      <c r="Q899" s="239"/>
      <c r="R899" s="76"/>
      <c r="S899" s="76"/>
      <c r="T899" s="76"/>
      <c r="U899" s="76"/>
      <c r="V899" s="197"/>
      <c r="W899" s="197"/>
      <c r="X899" s="197"/>
      <c r="Y899" s="197"/>
      <c r="Z899" s="197"/>
      <c r="AA899" s="197"/>
      <c r="AB899" s="197">
        <f t="shared" si="14"/>
        <v>0</v>
      </c>
    </row>
    <row r="900" spans="1:28">
      <c r="A900">
        <f>+IF(P900&gt;0,+MAX(A$8:A899)+1,0)</f>
        <v>0</v>
      </c>
      <c r="B900" s="240"/>
      <c r="C900" s="237"/>
      <c r="D900" s="242"/>
      <c r="E900" s="237"/>
      <c r="F900" s="236"/>
      <c r="G900" s="236"/>
      <c r="H900" s="306" t="str">
        <f>IFERROR(+VLOOKUP(G900,'šifarnik Pg-Pa'!O$6:Q$22,2,FALSE),"")</f>
        <v/>
      </c>
      <c r="I900" s="146" t="str">
        <f>IFERROR(+VLOOKUP($G900,'šifarnik Pg-Pa'!$O$6:$Q$22,3,FALSE),"")</f>
        <v/>
      </c>
      <c r="J900" s="236"/>
      <c r="K900" s="305" t="str">
        <f>IFERROR(+VLOOKUP(J900,'šifarnik Pg-Pa'!O$28:P$140,2,FALSE),"")</f>
        <v/>
      </c>
      <c r="L900" s="245"/>
      <c r="M900" s="244"/>
      <c r="N900" s="239"/>
      <c r="O900" s="195"/>
      <c r="P900" s="239"/>
      <c r="Q900" s="239"/>
      <c r="R900" s="76"/>
      <c r="S900" s="76"/>
      <c r="T900" s="76"/>
      <c r="U900" s="76"/>
      <c r="V900" s="197"/>
      <c r="W900" s="197"/>
      <c r="X900" s="197"/>
      <c r="Y900" s="197"/>
      <c r="Z900" s="197"/>
      <c r="AA900" s="197"/>
      <c r="AB900" s="197">
        <f t="shared" si="14"/>
        <v>0</v>
      </c>
    </row>
    <row r="901" spans="1:28">
      <c r="A901">
        <f>+IF(P901&gt;0,+MAX(A$8:A900)+1,0)</f>
        <v>0</v>
      </c>
      <c r="B901" s="240"/>
      <c r="C901" s="237"/>
      <c r="D901" s="242"/>
      <c r="E901" s="237"/>
      <c r="F901" s="236"/>
      <c r="G901" s="236"/>
      <c r="H901" s="306" t="str">
        <f>IFERROR(+VLOOKUP(G901,'šifarnik Pg-Pa'!O$6:Q$22,2,FALSE),"")</f>
        <v/>
      </c>
      <c r="I901" s="146" t="str">
        <f>IFERROR(+VLOOKUP($G901,'šifarnik Pg-Pa'!$O$6:$Q$22,3,FALSE),"")</f>
        <v/>
      </c>
      <c r="J901" s="236"/>
      <c r="K901" s="305" t="str">
        <f>IFERROR(+VLOOKUP(J901,'šifarnik Pg-Pa'!O$28:P$140,2,FALSE),"")</f>
        <v/>
      </c>
      <c r="L901" s="245"/>
      <c r="M901" s="244"/>
      <c r="N901" s="239"/>
      <c r="O901" s="195"/>
      <c r="P901" s="239"/>
      <c r="Q901" s="239"/>
      <c r="R901" s="76"/>
      <c r="S901" s="76"/>
      <c r="T901" s="76"/>
      <c r="U901" s="76"/>
      <c r="V901" s="197"/>
      <c r="W901" s="197"/>
      <c r="X901" s="197"/>
      <c r="Y901" s="197"/>
      <c r="Z901" s="197"/>
      <c r="AA901" s="197"/>
      <c r="AB901" s="197">
        <f t="shared" si="14"/>
        <v>0</v>
      </c>
    </row>
    <row r="902" spans="1:28">
      <c r="A902">
        <f>+IF(P902&gt;0,+MAX(A$8:A901)+1,0)</f>
        <v>0</v>
      </c>
      <c r="B902" s="240"/>
      <c r="C902" s="237"/>
      <c r="D902" s="242"/>
      <c r="E902" s="237"/>
      <c r="F902" s="236"/>
      <c r="G902" s="236"/>
      <c r="H902" s="306" t="str">
        <f>IFERROR(+VLOOKUP(G902,'šifarnik Pg-Pa'!O$6:Q$22,2,FALSE),"")</f>
        <v/>
      </c>
      <c r="I902" s="146" t="str">
        <f>IFERROR(+VLOOKUP($G902,'šifarnik Pg-Pa'!$O$6:$Q$22,3,FALSE),"")</f>
        <v/>
      </c>
      <c r="J902" s="236"/>
      <c r="K902" s="305" t="str">
        <f>IFERROR(+VLOOKUP(J902,'šifarnik Pg-Pa'!O$28:P$140,2,FALSE),"")</f>
        <v/>
      </c>
      <c r="L902" s="245"/>
      <c r="M902" s="244"/>
      <c r="N902" s="239"/>
      <c r="O902" s="195"/>
      <c r="P902" s="239"/>
      <c r="Q902" s="239"/>
      <c r="R902" s="76"/>
      <c r="S902" s="76"/>
      <c r="T902" s="76"/>
      <c r="U902" s="76"/>
      <c r="V902" s="197"/>
      <c r="W902" s="197"/>
      <c r="X902" s="197"/>
      <c r="Y902" s="197"/>
      <c r="Z902" s="197"/>
      <c r="AA902" s="197"/>
      <c r="AB902" s="197">
        <f t="shared" si="14"/>
        <v>0</v>
      </c>
    </row>
    <row r="903" spans="1:28">
      <c r="A903">
        <f>+IF(P903&gt;0,+MAX(A$8:A902)+1,0)</f>
        <v>0</v>
      </c>
      <c r="B903" s="240"/>
      <c r="C903" s="237"/>
      <c r="D903" s="242"/>
      <c r="E903" s="237"/>
      <c r="F903" s="236"/>
      <c r="G903" s="236"/>
      <c r="H903" s="306" t="str">
        <f>IFERROR(+VLOOKUP(G903,'šifarnik Pg-Pa'!O$6:Q$22,2,FALSE),"")</f>
        <v/>
      </c>
      <c r="I903" s="146" t="str">
        <f>IFERROR(+VLOOKUP($G903,'šifarnik Pg-Pa'!$O$6:$Q$22,3,FALSE),"")</f>
        <v/>
      </c>
      <c r="J903" s="236"/>
      <c r="K903" s="305" t="str">
        <f>IFERROR(+VLOOKUP(J903,'šifarnik Pg-Pa'!O$28:P$140,2,FALSE),"")</f>
        <v/>
      </c>
      <c r="L903" s="245"/>
      <c r="M903" s="244"/>
      <c r="N903" s="239"/>
      <c r="O903" s="195"/>
      <c r="P903" s="239"/>
      <c r="Q903" s="239"/>
      <c r="R903" s="76"/>
      <c r="S903" s="76"/>
      <c r="T903" s="76"/>
      <c r="U903" s="76"/>
      <c r="V903" s="197"/>
      <c r="W903" s="197"/>
      <c r="X903" s="197"/>
      <c r="Y903" s="197"/>
      <c r="Z903" s="197"/>
      <c r="AA903" s="197"/>
      <c r="AB903" s="197">
        <f t="shared" si="14"/>
        <v>0</v>
      </c>
    </row>
    <row r="904" spans="1:28">
      <c r="A904">
        <f>+IF(P904&gt;0,+MAX(A$8:A903)+1,0)</f>
        <v>0</v>
      </c>
      <c r="B904" s="240"/>
      <c r="C904" s="237"/>
      <c r="D904" s="242"/>
      <c r="E904" s="237"/>
      <c r="F904" s="236"/>
      <c r="G904" s="236"/>
      <c r="H904" s="306" t="str">
        <f>IFERROR(+VLOOKUP(G904,'šifarnik Pg-Pa'!O$6:Q$22,2,FALSE),"")</f>
        <v/>
      </c>
      <c r="I904" s="146" t="str">
        <f>IFERROR(+VLOOKUP($G904,'šifarnik Pg-Pa'!$O$6:$Q$22,3,FALSE),"")</f>
        <v/>
      </c>
      <c r="J904" s="236"/>
      <c r="K904" s="305" t="str">
        <f>IFERROR(+VLOOKUP(J904,'šifarnik Pg-Pa'!O$28:P$140,2,FALSE),"")</f>
        <v/>
      </c>
      <c r="L904" s="245"/>
      <c r="M904" s="244"/>
      <c r="N904" s="239"/>
      <c r="O904" s="195"/>
      <c r="P904" s="239"/>
      <c r="Q904" s="239"/>
      <c r="R904" s="76"/>
      <c r="S904" s="76"/>
      <c r="T904" s="76"/>
      <c r="U904" s="76"/>
      <c r="V904" s="197"/>
      <c r="W904" s="197"/>
      <c r="X904" s="197"/>
      <c r="Y904" s="197"/>
      <c r="Z904" s="197"/>
      <c r="AA904" s="197"/>
      <c r="AB904" s="197">
        <f t="shared" si="14"/>
        <v>0</v>
      </c>
    </row>
    <row r="905" spans="1:28">
      <c r="A905">
        <f>+IF(P905&gt;0,+MAX(A$8:A904)+1,0)</f>
        <v>0</v>
      </c>
      <c r="B905" s="240"/>
      <c r="C905" s="237"/>
      <c r="D905" s="242"/>
      <c r="E905" s="237"/>
      <c r="F905" s="236"/>
      <c r="G905" s="236"/>
      <c r="H905" s="306" t="str">
        <f>IFERROR(+VLOOKUP(G905,'šifarnik Pg-Pa'!O$6:Q$22,2,FALSE),"")</f>
        <v/>
      </c>
      <c r="I905" s="146" t="str">
        <f>IFERROR(+VLOOKUP($G905,'šifarnik Pg-Pa'!$O$6:$Q$22,3,FALSE),"")</f>
        <v/>
      </c>
      <c r="J905" s="236"/>
      <c r="K905" s="305" t="str">
        <f>IFERROR(+VLOOKUP(J905,'šifarnik Pg-Pa'!O$28:P$140,2,FALSE),"")</f>
        <v/>
      </c>
      <c r="L905" s="245"/>
      <c r="M905" s="244"/>
      <c r="N905" s="239"/>
      <c r="O905" s="195"/>
      <c r="P905" s="239"/>
      <c r="Q905" s="239"/>
      <c r="R905" s="76"/>
      <c r="S905" s="76"/>
      <c r="T905" s="76"/>
      <c r="U905" s="76"/>
      <c r="V905" s="197"/>
      <c r="W905" s="197"/>
      <c r="X905" s="197"/>
      <c r="Y905" s="197"/>
      <c r="Z905" s="197"/>
      <c r="AA905" s="197"/>
      <c r="AB905" s="197">
        <f t="shared" ref="AB905:AB968" si="15">+LEN(O905)</f>
        <v>0</v>
      </c>
    </row>
    <row r="906" spans="1:28">
      <c r="A906">
        <f>+IF(P906&gt;0,+MAX(A$8:A905)+1,0)</f>
        <v>0</v>
      </c>
      <c r="B906" s="240"/>
      <c r="C906" s="237"/>
      <c r="D906" s="242"/>
      <c r="E906" s="237"/>
      <c r="F906" s="236"/>
      <c r="G906" s="236"/>
      <c r="H906" s="306" t="str">
        <f>IFERROR(+VLOOKUP(G906,'šifarnik Pg-Pa'!O$6:Q$22,2,FALSE),"")</f>
        <v/>
      </c>
      <c r="I906" s="146" t="str">
        <f>IFERROR(+VLOOKUP($G906,'šifarnik Pg-Pa'!$O$6:$Q$22,3,FALSE),"")</f>
        <v/>
      </c>
      <c r="J906" s="236"/>
      <c r="K906" s="305" t="str">
        <f>IFERROR(+VLOOKUP(J906,'šifarnik Pg-Pa'!O$28:P$140,2,FALSE),"")</f>
        <v/>
      </c>
      <c r="L906" s="245"/>
      <c r="M906" s="244"/>
      <c r="N906" s="239"/>
      <c r="O906" s="195"/>
      <c r="P906" s="239"/>
      <c r="Q906" s="239"/>
      <c r="R906" s="76"/>
      <c r="S906" s="76"/>
      <c r="T906" s="76"/>
      <c r="U906" s="76"/>
      <c r="V906" s="197"/>
      <c r="W906" s="197"/>
      <c r="X906" s="197"/>
      <c r="Y906" s="197"/>
      <c r="Z906" s="197"/>
      <c r="AA906" s="197"/>
      <c r="AB906" s="197">
        <f t="shared" si="15"/>
        <v>0</v>
      </c>
    </row>
    <row r="907" spans="1:28">
      <c r="A907">
        <f>+IF(P907&gt;0,+MAX(A$8:A906)+1,0)</f>
        <v>0</v>
      </c>
      <c r="B907" s="240"/>
      <c r="C907" s="237"/>
      <c r="D907" s="242"/>
      <c r="E907" s="237"/>
      <c r="F907" s="236"/>
      <c r="G907" s="236"/>
      <c r="H907" s="306" t="str">
        <f>IFERROR(+VLOOKUP(G907,'šifarnik Pg-Pa'!O$6:Q$22,2,FALSE),"")</f>
        <v/>
      </c>
      <c r="I907" s="146" t="str">
        <f>IFERROR(+VLOOKUP($G907,'šifarnik Pg-Pa'!$O$6:$Q$22,3,FALSE),"")</f>
        <v/>
      </c>
      <c r="J907" s="236"/>
      <c r="K907" s="305" t="str">
        <f>IFERROR(+VLOOKUP(J907,'šifarnik Pg-Pa'!O$28:P$140,2,FALSE),"")</f>
        <v/>
      </c>
      <c r="L907" s="245"/>
      <c r="M907" s="244"/>
      <c r="N907" s="239"/>
      <c r="O907" s="195"/>
      <c r="P907" s="239"/>
      <c r="Q907" s="239"/>
      <c r="R907" s="76"/>
      <c r="S907" s="76"/>
      <c r="T907" s="76"/>
      <c r="U907" s="76"/>
      <c r="V907" s="197"/>
      <c r="W907" s="197"/>
      <c r="X907" s="197"/>
      <c r="Y907" s="197"/>
      <c r="Z907" s="197"/>
      <c r="AA907" s="197"/>
      <c r="AB907" s="197">
        <f t="shared" si="15"/>
        <v>0</v>
      </c>
    </row>
    <row r="908" spans="1:28">
      <c r="A908">
        <f>+IF(P908&gt;0,+MAX(A$8:A907)+1,0)</f>
        <v>0</v>
      </c>
      <c r="B908" s="240"/>
      <c r="C908" s="237"/>
      <c r="D908" s="242"/>
      <c r="E908" s="237"/>
      <c r="F908" s="236"/>
      <c r="G908" s="236"/>
      <c r="H908" s="306" t="str">
        <f>IFERROR(+VLOOKUP(G908,'šifarnik Pg-Pa'!O$6:Q$22,2,FALSE),"")</f>
        <v/>
      </c>
      <c r="I908" s="146" t="str">
        <f>IFERROR(+VLOOKUP($G908,'šifarnik Pg-Pa'!$O$6:$Q$22,3,FALSE),"")</f>
        <v/>
      </c>
      <c r="J908" s="236"/>
      <c r="K908" s="305" t="str">
        <f>IFERROR(+VLOOKUP(J908,'šifarnik Pg-Pa'!O$28:P$140,2,FALSE),"")</f>
        <v/>
      </c>
      <c r="L908" s="245"/>
      <c r="M908" s="244"/>
      <c r="N908" s="239"/>
      <c r="O908" s="195"/>
      <c r="P908" s="239"/>
      <c r="Q908" s="239"/>
      <c r="R908" s="76"/>
      <c r="S908" s="76"/>
      <c r="T908" s="76"/>
      <c r="U908" s="76"/>
      <c r="V908" s="197"/>
      <c r="W908" s="197"/>
      <c r="X908" s="197"/>
      <c r="Y908" s="197"/>
      <c r="Z908" s="197"/>
      <c r="AA908" s="197"/>
      <c r="AB908" s="197">
        <f t="shared" si="15"/>
        <v>0</v>
      </c>
    </row>
    <row r="909" spans="1:28">
      <c r="A909">
        <f>+IF(P909&gt;0,+MAX(A$8:A908)+1,0)</f>
        <v>0</v>
      </c>
      <c r="B909" s="240"/>
      <c r="C909" s="237"/>
      <c r="D909" s="242"/>
      <c r="E909" s="237"/>
      <c r="F909" s="236"/>
      <c r="G909" s="236"/>
      <c r="H909" s="306" t="str">
        <f>IFERROR(+VLOOKUP(G909,'šifarnik Pg-Pa'!O$6:Q$22,2,FALSE),"")</f>
        <v/>
      </c>
      <c r="I909" s="146" t="str">
        <f>IFERROR(+VLOOKUP($G909,'šifarnik Pg-Pa'!$O$6:$Q$22,3,FALSE),"")</f>
        <v/>
      </c>
      <c r="J909" s="236"/>
      <c r="K909" s="305" t="str">
        <f>IFERROR(+VLOOKUP(J909,'šifarnik Pg-Pa'!O$28:P$140,2,FALSE),"")</f>
        <v/>
      </c>
      <c r="L909" s="245"/>
      <c r="M909" s="244"/>
      <c r="N909" s="239"/>
      <c r="O909" s="195"/>
      <c r="P909" s="239"/>
      <c r="Q909" s="239"/>
      <c r="R909" s="76"/>
      <c r="S909" s="76"/>
      <c r="T909" s="76"/>
      <c r="U909" s="76"/>
      <c r="V909" s="197"/>
      <c r="W909" s="197"/>
      <c r="X909" s="197"/>
      <c r="Y909" s="197"/>
      <c r="Z909" s="197"/>
      <c r="AA909" s="197"/>
      <c r="AB909" s="197">
        <f t="shared" si="15"/>
        <v>0</v>
      </c>
    </row>
    <row r="910" spans="1:28">
      <c r="A910">
        <f>+IF(P910&gt;0,+MAX(A$8:A909)+1,0)</f>
        <v>0</v>
      </c>
      <c r="B910" s="240"/>
      <c r="C910" s="237"/>
      <c r="D910" s="242"/>
      <c r="E910" s="237"/>
      <c r="F910" s="236"/>
      <c r="G910" s="236"/>
      <c r="H910" s="306" t="str">
        <f>IFERROR(+VLOOKUP(G910,'šifarnik Pg-Pa'!O$6:Q$22,2,FALSE),"")</f>
        <v/>
      </c>
      <c r="I910" s="146" t="str">
        <f>IFERROR(+VLOOKUP($G910,'šifarnik Pg-Pa'!$O$6:$Q$22,3,FALSE),"")</f>
        <v/>
      </c>
      <c r="J910" s="236"/>
      <c r="K910" s="305" t="str">
        <f>IFERROR(+VLOOKUP(J910,'šifarnik Pg-Pa'!O$28:P$140,2,FALSE),"")</f>
        <v/>
      </c>
      <c r="L910" s="245"/>
      <c r="M910" s="244"/>
      <c r="N910" s="239"/>
      <c r="O910" s="195"/>
      <c r="P910" s="239"/>
      <c r="Q910" s="239"/>
      <c r="R910" s="76"/>
      <c r="S910" s="76"/>
      <c r="T910" s="76"/>
      <c r="U910" s="76"/>
      <c r="V910" s="197"/>
      <c r="W910" s="197"/>
      <c r="X910" s="197"/>
      <c r="Y910" s="197"/>
      <c r="Z910" s="197"/>
      <c r="AA910" s="197"/>
      <c r="AB910" s="197">
        <f t="shared" si="15"/>
        <v>0</v>
      </c>
    </row>
    <row r="911" spans="1:28">
      <c r="A911">
        <f>+IF(P911&gt;0,+MAX(A$8:A910)+1,0)</f>
        <v>0</v>
      </c>
      <c r="B911" s="240"/>
      <c r="C911" s="237"/>
      <c r="D911" s="242"/>
      <c r="E911" s="237"/>
      <c r="F911" s="236"/>
      <c r="G911" s="236"/>
      <c r="H911" s="306" t="str">
        <f>IFERROR(+VLOOKUP(G911,'šifarnik Pg-Pa'!O$6:Q$22,2,FALSE),"")</f>
        <v/>
      </c>
      <c r="I911" s="146" t="str">
        <f>IFERROR(+VLOOKUP($G911,'šifarnik Pg-Pa'!$O$6:$Q$22,3,FALSE),"")</f>
        <v/>
      </c>
      <c r="J911" s="236"/>
      <c r="K911" s="305" t="str">
        <f>IFERROR(+VLOOKUP(J911,'šifarnik Pg-Pa'!O$28:P$140,2,FALSE),"")</f>
        <v/>
      </c>
      <c r="L911" s="245"/>
      <c r="M911" s="244"/>
      <c r="N911" s="239"/>
      <c r="O911" s="195"/>
      <c r="P911" s="239"/>
      <c r="Q911" s="239"/>
      <c r="R911" s="76"/>
      <c r="S911" s="76"/>
      <c r="T911" s="76"/>
      <c r="U911" s="76"/>
      <c r="V911" s="197"/>
      <c r="W911" s="197"/>
      <c r="X911" s="197"/>
      <c r="Y911" s="197"/>
      <c r="Z911" s="197"/>
      <c r="AA911" s="197"/>
      <c r="AB911" s="197">
        <f t="shared" si="15"/>
        <v>0</v>
      </c>
    </row>
    <row r="912" spans="1:28">
      <c r="A912">
        <f>+IF(P912&gt;0,+MAX(A$8:A911)+1,0)</f>
        <v>0</v>
      </c>
      <c r="B912" s="240"/>
      <c r="C912" s="237"/>
      <c r="D912" s="242"/>
      <c r="E912" s="237"/>
      <c r="F912" s="236"/>
      <c r="G912" s="236"/>
      <c r="H912" s="306" t="str">
        <f>IFERROR(+VLOOKUP(G912,'šifarnik Pg-Pa'!O$6:Q$22,2,FALSE),"")</f>
        <v/>
      </c>
      <c r="I912" s="146" t="str">
        <f>IFERROR(+VLOOKUP($G912,'šifarnik Pg-Pa'!$O$6:$Q$22,3,FALSE),"")</f>
        <v/>
      </c>
      <c r="J912" s="236"/>
      <c r="K912" s="305" t="str">
        <f>IFERROR(+VLOOKUP(J912,'šifarnik Pg-Pa'!O$28:P$140,2,FALSE),"")</f>
        <v/>
      </c>
      <c r="L912" s="245"/>
      <c r="M912" s="244"/>
      <c r="N912" s="239"/>
      <c r="O912" s="195"/>
      <c r="P912" s="239"/>
      <c r="Q912" s="239"/>
      <c r="R912" s="76"/>
      <c r="S912" s="76"/>
      <c r="T912" s="76"/>
      <c r="U912" s="76"/>
      <c r="V912" s="197"/>
      <c r="W912" s="197"/>
      <c r="X912" s="197"/>
      <c r="Y912" s="197"/>
      <c r="Z912" s="197"/>
      <c r="AA912" s="197"/>
      <c r="AB912" s="197">
        <f t="shared" si="15"/>
        <v>0</v>
      </c>
    </row>
    <row r="913" spans="1:28">
      <c r="A913">
        <f>+IF(P913&gt;0,+MAX(A$8:A912)+1,0)</f>
        <v>0</v>
      </c>
      <c r="B913" s="240"/>
      <c r="C913" s="237"/>
      <c r="D913" s="242"/>
      <c r="E913" s="237"/>
      <c r="F913" s="236"/>
      <c r="G913" s="236"/>
      <c r="H913" s="306" t="str">
        <f>IFERROR(+VLOOKUP(G913,'šifarnik Pg-Pa'!O$6:Q$22,2,FALSE),"")</f>
        <v/>
      </c>
      <c r="I913" s="146" t="str">
        <f>IFERROR(+VLOOKUP($G913,'šifarnik Pg-Pa'!$O$6:$Q$22,3,FALSE),"")</f>
        <v/>
      </c>
      <c r="J913" s="236"/>
      <c r="K913" s="305" t="str">
        <f>IFERROR(+VLOOKUP(J913,'šifarnik Pg-Pa'!O$28:P$140,2,FALSE),"")</f>
        <v/>
      </c>
      <c r="L913" s="245"/>
      <c r="M913" s="244"/>
      <c r="N913" s="239"/>
      <c r="O913" s="195"/>
      <c r="P913" s="239"/>
      <c r="Q913" s="239"/>
      <c r="R913" s="76"/>
      <c r="S913" s="76"/>
      <c r="T913" s="76"/>
      <c r="U913" s="76"/>
      <c r="V913" s="197"/>
      <c r="W913" s="197"/>
      <c r="X913" s="197"/>
      <c r="Y913" s="197"/>
      <c r="Z913" s="197"/>
      <c r="AA913" s="197"/>
      <c r="AB913" s="197">
        <f t="shared" si="15"/>
        <v>0</v>
      </c>
    </row>
    <row r="914" spans="1:28">
      <c r="A914">
        <f>+IF(P914&gt;0,+MAX(A$8:A913)+1,0)</f>
        <v>0</v>
      </c>
      <c r="B914" s="240"/>
      <c r="C914" s="237"/>
      <c r="D914" s="242"/>
      <c r="E914" s="237"/>
      <c r="F914" s="236"/>
      <c r="G914" s="236"/>
      <c r="H914" s="306" t="str">
        <f>IFERROR(+VLOOKUP(G914,'šifarnik Pg-Pa'!O$6:Q$22,2,FALSE),"")</f>
        <v/>
      </c>
      <c r="I914" s="146" t="str">
        <f>IFERROR(+VLOOKUP($G914,'šifarnik Pg-Pa'!$O$6:$Q$22,3,FALSE),"")</f>
        <v/>
      </c>
      <c r="J914" s="236"/>
      <c r="K914" s="305" t="str">
        <f>IFERROR(+VLOOKUP(J914,'šifarnik Pg-Pa'!O$28:P$140,2,FALSE),"")</f>
        <v/>
      </c>
      <c r="L914" s="245"/>
      <c r="M914" s="244"/>
      <c r="N914" s="239"/>
      <c r="O914" s="195"/>
      <c r="P914" s="239"/>
      <c r="Q914" s="239"/>
      <c r="R914" s="76"/>
      <c r="S914" s="76"/>
      <c r="T914" s="76"/>
      <c r="U914" s="76"/>
      <c r="V914" s="197"/>
      <c r="W914" s="197"/>
      <c r="X914" s="197"/>
      <c r="Y914" s="197"/>
      <c r="Z914" s="197"/>
      <c r="AA914" s="197"/>
      <c r="AB914" s="197">
        <f t="shared" si="15"/>
        <v>0</v>
      </c>
    </row>
    <row r="915" spans="1:28">
      <c r="A915">
        <f>+IF(P915&gt;0,+MAX(A$8:A914)+1,0)</f>
        <v>0</v>
      </c>
      <c r="B915" s="240"/>
      <c r="C915" s="237"/>
      <c r="D915" s="242"/>
      <c r="E915" s="237"/>
      <c r="F915" s="236"/>
      <c r="G915" s="236"/>
      <c r="H915" s="306" t="str">
        <f>IFERROR(+VLOOKUP(G915,'šifarnik Pg-Pa'!O$6:Q$22,2,FALSE),"")</f>
        <v/>
      </c>
      <c r="I915" s="146" t="str">
        <f>IFERROR(+VLOOKUP($G915,'šifarnik Pg-Pa'!$O$6:$Q$22,3,FALSE),"")</f>
        <v/>
      </c>
      <c r="J915" s="236"/>
      <c r="K915" s="305" t="str">
        <f>IFERROR(+VLOOKUP(J915,'šifarnik Pg-Pa'!O$28:P$140,2,FALSE),"")</f>
        <v/>
      </c>
      <c r="L915" s="245"/>
      <c r="M915" s="244"/>
      <c r="N915" s="239"/>
      <c r="O915" s="195"/>
      <c r="P915" s="239"/>
      <c r="Q915" s="239"/>
      <c r="R915" s="76"/>
      <c r="S915" s="76"/>
      <c r="T915" s="76"/>
      <c r="U915" s="76"/>
      <c r="V915" s="197"/>
      <c r="W915" s="197"/>
      <c r="X915" s="197"/>
      <c r="Y915" s="197"/>
      <c r="Z915" s="197"/>
      <c r="AA915" s="197"/>
      <c r="AB915" s="197">
        <f t="shared" si="15"/>
        <v>0</v>
      </c>
    </row>
    <row r="916" spans="1:28">
      <c r="A916">
        <f>+IF(P916&gt;0,+MAX(A$8:A915)+1,0)</f>
        <v>0</v>
      </c>
      <c r="B916" s="240"/>
      <c r="C916" s="237"/>
      <c r="D916" s="242"/>
      <c r="E916" s="237"/>
      <c r="F916" s="236"/>
      <c r="G916" s="236"/>
      <c r="H916" s="306" t="str">
        <f>IFERROR(+VLOOKUP(G916,'šifarnik Pg-Pa'!O$6:Q$22,2,FALSE),"")</f>
        <v/>
      </c>
      <c r="I916" s="146" t="str">
        <f>IFERROR(+VLOOKUP($G916,'šifarnik Pg-Pa'!$O$6:$Q$22,3,FALSE),"")</f>
        <v/>
      </c>
      <c r="J916" s="236"/>
      <c r="K916" s="305" t="str">
        <f>IFERROR(+VLOOKUP(J916,'šifarnik Pg-Pa'!O$28:P$140,2,FALSE),"")</f>
        <v/>
      </c>
      <c r="L916" s="245"/>
      <c r="M916" s="244"/>
      <c r="N916" s="239"/>
      <c r="O916" s="195"/>
      <c r="P916" s="239"/>
      <c r="Q916" s="239"/>
      <c r="R916" s="76"/>
      <c r="S916" s="76"/>
      <c r="T916" s="76"/>
      <c r="U916" s="76"/>
      <c r="V916" s="197"/>
      <c r="W916" s="197"/>
      <c r="X916" s="197"/>
      <c r="Y916" s="197"/>
      <c r="Z916" s="197"/>
      <c r="AA916" s="197"/>
      <c r="AB916" s="197">
        <f t="shared" si="15"/>
        <v>0</v>
      </c>
    </row>
    <row r="917" spans="1:28">
      <c r="A917">
        <f>+IF(P917&gt;0,+MAX(A$8:A916)+1,0)</f>
        <v>0</v>
      </c>
      <c r="B917" s="240"/>
      <c r="C917" s="237"/>
      <c r="D917" s="242"/>
      <c r="E917" s="237"/>
      <c r="F917" s="236"/>
      <c r="G917" s="236"/>
      <c r="H917" s="306" t="str">
        <f>IFERROR(+VLOOKUP(G917,'šifarnik Pg-Pa'!O$6:Q$22,2,FALSE),"")</f>
        <v/>
      </c>
      <c r="I917" s="146" t="str">
        <f>IFERROR(+VLOOKUP($G917,'šifarnik Pg-Pa'!$O$6:$Q$22,3,FALSE),"")</f>
        <v/>
      </c>
      <c r="J917" s="236"/>
      <c r="K917" s="305" t="str">
        <f>IFERROR(+VLOOKUP(J917,'šifarnik Pg-Pa'!O$28:P$140,2,FALSE),"")</f>
        <v/>
      </c>
      <c r="L917" s="245"/>
      <c r="M917" s="244"/>
      <c r="N917" s="239"/>
      <c r="O917" s="195"/>
      <c r="P917" s="239"/>
      <c r="Q917" s="239"/>
      <c r="R917" s="76"/>
      <c r="S917" s="76"/>
      <c r="T917" s="76"/>
      <c r="U917" s="76"/>
      <c r="V917" s="197"/>
      <c r="W917" s="197"/>
      <c r="X917" s="197"/>
      <c r="Y917" s="197"/>
      <c r="Z917" s="197"/>
      <c r="AA917" s="197"/>
      <c r="AB917" s="197">
        <f t="shared" si="15"/>
        <v>0</v>
      </c>
    </row>
    <row r="918" spans="1:28">
      <c r="A918">
        <f>+IF(P918&gt;0,+MAX(A$8:A917)+1,0)</f>
        <v>0</v>
      </c>
      <c r="B918" s="240"/>
      <c r="C918" s="237"/>
      <c r="D918" s="242"/>
      <c r="E918" s="237"/>
      <c r="F918" s="236"/>
      <c r="G918" s="236"/>
      <c r="H918" s="306" t="str">
        <f>IFERROR(+VLOOKUP(G918,'šifarnik Pg-Pa'!O$6:Q$22,2,FALSE),"")</f>
        <v/>
      </c>
      <c r="I918" s="146" t="str">
        <f>IFERROR(+VLOOKUP($G918,'šifarnik Pg-Pa'!$O$6:$Q$22,3,FALSE),"")</f>
        <v/>
      </c>
      <c r="J918" s="236"/>
      <c r="K918" s="305" t="str">
        <f>IFERROR(+VLOOKUP(J918,'šifarnik Pg-Pa'!O$28:P$140,2,FALSE),"")</f>
        <v/>
      </c>
      <c r="L918" s="245"/>
      <c r="M918" s="244"/>
      <c r="N918" s="239"/>
      <c r="O918" s="195"/>
      <c r="P918" s="239"/>
      <c r="Q918" s="239"/>
      <c r="R918" s="76"/>
      <c r="S918" s="76"/>
      <c r="T918" s="76"/>
      <c r="U918" s="76"/>
      <c r="V918" s="197"/>
      <c r="W918" s="197"/>
      <c r="X918" s="197"/>
      <c r="Y918" s="197"/>
      <c r="Z918" s="197"/>
      <c r="AA918" s="197"/>
      <c r="AB918" s="197">
        <f t="shared" si="15"/>
        <v>0</v>
      </c>
    </row>
    <row r="919" spans="1:28">
      <c r="A919">
        <f>+IF(P919&gt;0,+MAX(A$8:A918)+1,0)</f>
        <v>0</v>
      </c>
      <c r="B919" s="240"/>
      <c r="C919" s="237"/>
      <c r="D919" s="242"/>
      <c r="E919" s="237"/>
      <c r="F919" s="236"/>
      <c r="G919" s="236"/>
      <c r="H919" s="306" t="str">
        <f>IFERROR(+VLOOKUP(G919,'šifarnik Pg-Pa'!O$6:Q$22,2,FALSE),"")</f>
        <v/>
      </c>
      <c r="I919" s="146" t="str">
        <f>IFERROR(+VLOOKUP($G919,'šifarnik Pg-Pa'!$O$6:$Q$22,3,FALSE),"")</f>
        <v/>
      </c>
      <c r="J919" s="236"/>
      <c r="K919" s="305" t="str">
        <f>IFERROR(+VLOOKUP(J919,'šifarnik Pg-Pa'!O$28:P$140,2,FALSE),"")</f>
        <v/>
      </c>
      <c r="L919" s="245"/>
      <c r="M919" s="244"/>
      <c r="N919" s="239"/>
      <c r="O919" s="195"/>
      <c r="P919" s="239"/>
      <c r="Q919" s="239"/>
      <c r="R919" s="76"/>
      <c r="S919" s="76"/>
      <c r="T919" s="76"/>
      <c r="U919" s="76"/>
      <c r="V919" s="197"/>
      <c r="W919" s="197"/>
      <c r="X919" s="197"/>
      <c r="Y919" s="197"/>
      <c r="Z919" s="197"/>
      <c r="AA919" s="197"/>
      <c r="AB919" s="197">
        <f t="shared" si="15"/>
        <v>0</v>
      </c>
    </row>
    <row r="920" spans="1:28">
      <c r="A920">
        <f>+IF(P920&gt;0,+MAX(A$8:A919)+1,0)</f>
        <v>0</v>
      </c>
      <c r="B920" s="240"/>
      <c r="C920" s="237"/>
      <c r="D920" s="242"/>
      <c r="E920" s="237"/>
      <c r="F920" s="236"/>
      <c r="G920" s="236"/>
      <c r="H920" s="306" t="str">
        <f>IFERROR(+VLOOKUP(G920,'šifarnik Pg-Pa'!O$6:Q$22,2,FALSE),"")</f>
        <v/>
      </c>
      <c r="I920" s="146" t="str">
        <f>IFERROR(+VLOOKUP($G920,'šifarnik Pg-Pa'!$O$6:$Q$22,3,FALSE),"")</f>
        <v/>
      </c>
      <c r="J920" s="236"/>
      <c r="K920" s="305" t="str">
        <f>IFERROR(+VLOOKUP(J920,'šifarnik Pg-Pa'!O$28:P$140,2,FALSE),"")</f>
        <v/>
      </c>
      <c r="L920" s="245"/>
      <c r="M920" s="244"/>
      <c r="N920" s="239"/>
      <c r="O920" s="195"/>
      <c r="P920" s="239"/>
      <c r="Q920" s="239"/>
      <c r="R920" s="76"/>
      <c r="S920" s="76"/>
      <c r="T920" s="76"/>
      <c r="U920" s="76"/>
      <c r="V920" s="197"/>
      <c r="W920" s="197"/>
      <c r="X920" s="197"/>
      <c r="Y920" s="197"/>
      <c r="Z920" s="197"/>
      <c r="AA920" s="197"/>
      <c r="AB920" s="197">
        <f t="shared" si="15"/>
        <v>0</v>
      </c>
    </row>
    <row r="921" spans="1:28">
      <c r="A921">
        <f>+IF(P921&gt;0,+MAX(A$8:A920)+1,0)</f>
        <v>0</v>
      </c>
      <c r="B921" s="240"/>
      <c r="C921" s="237"/>
      <c r="D921" s="242"/>
      <c r="E921" s="237"/>
      <c r="F921" s="236"/>
      <c r="G921" s="236"/>
      <c r="H921" s="306" t="str">
        <f>IFERROR(+VLOOKUP(G921,'šifarnik Pg-Pa'!O$6:Q$22,2,FALSE),"")</f>
        <v/>
      </c>
      <c r="I921" s="146" t="str">
        <f>IFERROR(+VLOOKUP($G921,'šifarnik Pg-Pa'!$O$6:$Q$22,3,FALSE),"")</f>
        <v/>
      </c>
      <c r="J921" s="236"/>
      <c r="K921" s="305" t="str">
        <f>IFERROR(+VLOOKUP(J921,'šifarnik Pg-Pa'!O$28:P$140,2,FALSE),"")</f>
        <v/>
      </c>
      <c r="L921" s="245"/>
      <c r="M921" s="244"/>
      <c r="N921" s="239"/>
      <c r="O921" s="195"/>
      <c r="P921" s="239"/>
      <c r="Q921" s="239"/>
      <c r="R921" s="76"/>
      <c r="S921" s="76"/>
      <c r="T921" s="76"/>
      <c r="U921" s="76"/>
      <c r="V921" s="197"/>
      <c r="W921" s="197"/>
      <c r="X921" s="197"/>
      <c r="Y921" s="197"/>
      <c r="Z921" s="197"/>
      <c r="AA921" s="197"/>
      <c r="AB921" s="197">
        <f t="shared" si="15"/>
        <v>0</v>
      </c>
    </row>
    <row r="922" spans="1:28">
      <c r="A922">
        <f>+IF(P922&gt;0,+MAX(A$8:A921)+1,0)</f>
        <v>0</v>
      </c>
      <c r="B922" s="240"/>
      <c r="C922" s="237"/>
      <c r="D922" s="242"/>
      <c r="E922" s="237"/>
      <c r="F922" s="236"/>
      <c r="G922" s="236"/>
      <c r="H922" s="306" t="str">
        <f>IFERROR(+VLOOKUP(G922,'šifarnik Pg-Pa'!O$6:Q$22,2,FALSE),"")</f>
        <v/>
      </c>
      <c r="I922" s="146" t="str">
        <f>IFERROR(+VLOOKUP($G922,'šifarnik Pg-Pa'!$O$6:$Q$22,3,FALSE),"")</f>
        <v/>
      </c>
      <c r="J922" s="236"/>
      <c r="K922" s="305" t="str">
        <f>IFERROR(+VLOOKUP(J922,'šifarnik Pg-Pa'!O$28:P$140,2,FALSE),"")</f>
        <v/>
      </c>
      <c r="L922" s="245"/>
      <c r="M922" s="244"/>
      <c r="N922" s="239"/>
      <c r="O922" s="195"/>
      <c r="P922" s="239"/>
      <c r="Q922" s="239"/>
      <c r="R922" s="76"/>
      <c r="S922" s="76"/>
      <c r="T922" s="76"/>
      <c r="U922" s="76"/>
      <c r="V922" s="197"/>
      <c r="W922" s="197"/>
      <c r="X922" s="197"/>
      <c r="Y922" s="197"/>
      <c r="Z922" s="197"/>
      <c r="AA922" s="197"/>
      <c r="AB922" s="197">
        <f t="shared" si="15"/>
        <v>0</v>
      </c>
    </row>
    <row r="923" spans="1:28">
      <c r="A923">
        <f>+IF(P923&gt;0,+MAX(A$8:A922)+1,0)</f>
        <v>0</v>
      </c>
      <c r="B923" s="240"/>
      <c r="C923" s="237"/>
      <c r="D923" s="242"/>
      <c r="E923" s="237"/>
      <c r="F923" s="236"/>
      <c r="G923" s="236"/>
      <c r="H923" s="306" t="str">
        <f>IFERROR(+VLOOKUP(G923,'šifarnik Pg-Pa'!O$6:Q$22,2,FALSE),"")</f>
        <v/>
      </c>
      <c r="I923" s="146" t="str">
        <f>IFERROR(+VLOOKUP($G923,'šifarnik Pg-Pa'!$O$6:$Q$22,3,FALSE),"")</f>
        <v/>
      </c>
      <c r="J923" s="236"/>
      <c r="K923" s="305" t="str">
        <f>IFERROR(+VLOOKUP(J923,'šifarnik Pg-Pa'!O$28:P$140,2,FALSE),"")</f>
        <v/>
      </c>
      <c r="L923" s="245"/>
      <c r="M923" s="244"/>
      <c r="N923" s="239"/>
      <c r="O923" s="195"/>
      <c r="P923" s="239"/>
      <c r="Q923" s="239"/>
      <c r="R923" s="76"/>
      <c r="S923" s="76"/>
      <c r="T923" s="76"/>
      <c r="U923" s="76"/>
      <c r="V923" s="197"/>
      <c r="W923" s="197"/>
      <c r="X923" s="197"/>
      <c r="Y923" s="197"/>
      <c r="Z923" s="197"/>
      <c r="AA923" s="197"/>
      <c r="AB923" s="197">
        <f t="shared" si="15"/>
        <v>0</v>
      </c>
    </row>
    <row r="924" spans="1:28">
      <c r="A924">
        <f>+IF(P924&gt;0,+MAX(A$8:A923)+1,0)</f>
        <v>0</v>
      </c>
      <c r="B924" s="240"/>
      <c r="C924" s="237"/>
      <c r="D924" s="242"/>
      <c r="E924" s="237"/>
      <c r="F924" s="236"/>
      <c r="G924" s="236"/>
      <c r="H924" s="306" t="str">
        <f>IFERROR(+VLOOKUP(G924,'šifarnik Pg-Pa'!O$6:Q$22,2,FALSE),"")</f>
        <v/>
      </c>
      <c r="I924" s="146" t="str">
        <f>IFERROR(+VLOOKUP($G924,'šifarnik Pg-Pa'!$O$6:$Q$22,3,FALSE),"")</f>
        <v/>
      </c>
      <c r="J924" s="236"/>
      <c r="K924" s="305" t="str">
        <f>IFERROR(+VLOOKUP(J924,'šifarnik Pg-Pa'!O$28:P$140,2,FALSE),"")</f>
        <v/>
      </c>
      <c r="L924" s="245"/>
      <c r="M924" s="244"/>
      <c r="N924" s="239"/>
      <c r="O924" s="195"/>
      <c r="P924" s="239"/>
      <c r="Q924" s="239"/>
      <c r="R924" s="76"/>
      <c r="S924" s="76"/>
      <c r="T924" s="76"/>
      <c r="U924" s="76"/>
      <c r="V924" s="197"/>
      <c r="W924" s="197"/>
      <c r="X924" s="197"/>
      <c r="Y924" s="197"/>
      <c r="Z924" s="197"/>
      <c r="AA924" s="197"/>
      <c r="AB924" s="197">
        <f t="shared" si="15"/>
        <v>0</v>
      </c>
    </row>
    <row r="925" spans="1:28">
      <c r="A925">
        <f>+IF(P925&gt;0,+MAX(A$8:A924)+1,0)</f>
        <v>0</v>
      </c>
      <c r="B925" s="240"/>
      <c r="C925" s="237"/>
      <c r="D925" s="242"/>
      <c r="E925" s="237"/>
      <c r="F925" s="236"/>
      <c r="G925" s="236"/>
      <c r="H925" s="306" t="str">
        <f>IFERROR(+VLOOKUP(G925,'šifarnik Pg-Pa'!O$6:Q$22,2,FALSE),"")</f>
        <v/>
      </c>
      <c r="I925" s="146" t="str">
        <f>IFERROR(+VLOOKUP($G925,'šifarnik Pg-Pa'!$O$6:$Q$22,3,FALSE),"")</f>
        <v/>
      </c>
      <c r="J925" s="236"/>
      <c r="K925" s="305" t="str">
        <f>IFERROR(+VLOOKUP(J925,'šifarnik Pg-Pa'!O$28:P$140,2,FALSE),"")</f>
        <v/>
      </c>
      <c r="L925" s="245"/>
      <c r="M925" s="244"/>
      <c r="N925" s="239"/>
      <c r="O925" s="195"/>
      <c r="P925" s="239"/>
      <c r="Q925" s="239"/>
      <c r="R925" s="76"/>
      <c r="S925" s="76"/>
      <c r="T925" s="76"/>
      <c r="U925" s="76"/>
      <c r="V925" s="197"/>
      <c r="W925" s="197"/>
      <c r="X925" s="197"/>
      <c r="Y925" s="197"/>
      <c r="Z925" s="197"/>
      <c r="AA925" s="197"/>
      <c r="AB925" s="197">
        <f t="shared" si="15"/>
        <v>0</v>
      </c>
    </row>
    <row r="926" spans="1:28">
      <c r="A926">
        <f>+IF(P926&gt;0,+MAX(A$8:A925)+1,0)</f>
        <v>0</v>
      </c>
      <c r="B926" s="240"/>
      <c r="C926" s="237"/>
      <c r="D926" s="242"/>
      <c r="E926" s="237"/>
      <c r="F926" s="236"/>
      <c r="G926" s="236"/>
      <c r="H926" s="306" t="str">
        <f>IFERROR(+VLOOKUP(G926,'šifarnik Pg-Pa'!O$6:Q$22,2,FALSE),"")</f>
        <v/>
      </c>
      <c r="I926" s="146" t="str">
        <f>IFERROR(+VLOOKUP($G926,'šifarnik Pg-Pa'!$O$6:$Q$22,3,FALSE),"")</f>
        <v/>
      </c>
      <c r="J926" s="236"/>
      <c r="K926" s="305" t="str">
        <f>IFERROR(+VLOOKUP(J926,'šifarnik Pg-Pa'!O$28:P$140,2,FALSE),"")</f>
        <v/>
      </c>
      <c r="L926" s="245"/>
      <c r="M926" s="244"/>
      <c r="N926" s="239"/>
      <c r="O926" s="195"/>
      <c r="P926" s="239"/>
      <c r="Q926" s="239"/>
      <c r="R926" s="76"/>
      <c r="S926" s="76"/>
      <c r="T926" s="76"/>
      <c r="U926" s="76"/>
      <c r="V926" s="197"/>
      <c r="W926" s="197"/>
      <c r="X926" s="197"/>
      <c r="Y926" s="197"/>
      <c r="Z926" s="197"/>
      <c r="AA926" s="197"/>
      <c r="AB926" s="197">
        <f t="shared" si="15"/>
        <v>0</v>
      </c>
    </row>
    <row r="927" spans="1:28">
      <c r="A927">
        <f>+IF(P927&gt;0,+MAX(A$8:A926)+1,0)</f>
        <v>0</v>
      </c>
      <c r="B927" s="240"/>
      <c r="C927" s="237"/>
      <c r="D927" s="242"/>
      <c r="E927" s="237"/>
      <c r="F927" s="236"/>
      <c r="G927" s="236"/>
      <c r="H927" s="306" t="str">
        <f>IFERROR(+VLOOKUP(G927,'šifarnik Pg-Pa'!O$6:Q$22,2,FALSE),"")</f>
        <v/>
      </c>
      <c r="I927" s="146" t="str">
        <f>IFERROR(+VLOOKUP($G927,'šifarnik Pg-Pa'!$O$6:$Q$22,3,FALSE),"")</f>
        <v/>
      </c>
      <c r="J927" s="236"/>
      <c r="K927" s="305" t="str">
        <f>IFERROR(+VLOOKUP(J927,'šifarnik Pg-Pa'!O$28:P$140,2,FALSE),"")</f>
        <v/>
      </c>
      <c r="L927" s="245"/>
      <c r="M927" s="244"/>
      <c r="N927" s="239"/>
      <c r="O927" s="195"/>
      <c r="P927" s="239"/>
      <c r="Q927" s="239"/>
      <c r="R927" s="76"/>
      <c r="S927" s="76"/>
      <c r="T927" s="76"/>
      <c r="U927" s="76"/>
      <c r="V927" s="197"/>
      <c r="W927" s="197"/>
      <c r="X927" s="197"/>
      <c r="Y927" s="197"/>
      <c r="Z927" s="197"/>
      <c r="AA927" s="197"/>
      <c r="AB927" s="197">
        <f t="shared" si="15"/>
        <v>0</v>
      </c>
    </row>
    <row r="928" spans="1:28">
      <c r="A928">
        <f>+IF(P928&gt;0,+MAX(A$8:A927)+1,0)</f>
        <v>0</v>
      </c>
      <c r="B928" s="240"/>
      <c r="C928" s="237"/>
      <c r="D928" s="242"/>
      <c r="E928" s="237"/>
      <c r="F928" s="236"/>
      <c r="G928" s="236"/>
      <c r="H928" s="306" t="str">
        <f>IFERROR(+VLOOKUP(G928,'šifarnik Pg-Pa'!O$6:Q$22,2,FALSE),"")</f>
        <v/>
      </c>
      <c r="I928" s="146" t="str">
        <f>IFERROR(+VLOOKUP($G928,'šifarnik Pg-Pa'!$O$6:$Q$22,3,FALSE),"")</f>
        <v/>
      </c>
      <c r="J928" s="236"/>
      <c r="K928" s="305" t="str">
        <f>IFERROR(+VLOOKUP(J928,'šifarnik Pg-Pa'!O$28:P$140,2,FALSE),"")</f>
        <v/>
      </c>
      <c r="L928" s="245"/>
      <c r="M928" s="244"/>
      <c r="N928" s="239"/>
      <c r="O928" s="195"/>
      <c r="P928" s="239"/>
      <c r="Q928" s="239"/>
      <c r="R928" s="76"/>
      <c r="S928" s="76"/>
      <c r="T928" s="76"/>
      <c r="U928" s="76"/>
      <c r="V928" s="197"/>
      <c r="W928" s="197"/>
      <c r="X928" s="197"/>
      <c r="Y928" s="197"/>
      <c r="Z928" s="197"/>
      <c r="AA928" s="197"/>
      <c r="AB928" s="197">
        <f t="shared" si="15"/>
        <v>0</v>
      </c>
    </row>
    <row r="929" spans="1:28">
      <c r="A929">
        <f>+IF(P929&gt;0,+MAX(A$8:A928)+1,0)</f>
        <v>0</v>
      </c>
      <c r="B929" s="240"/>
      <c r="C929" s="237"/>
      <c r="D929" s="242"/>
      <c r="E929" s="237"/>
      <c r="F929" s="236"/>
      <c r="G929" s="236"/>
      <c r="H929" s="306" t="str">
        <f>IFERROR(+VLOOKUP(G929,'šifarnik Pg-Pa'!O$6:Q$22,2,FALSE),"")</f>
        <v/>
      </c>
      <c r="I929" s="146" t="str">
        <f>IFERROR(+VLOOKUP($G929,'šifarnik Pg-Pa'!$O$6:$Q$22,3,FALSE),"")</f>
        <v/>
      </c>
      <c r="J929" s="236"/>
      <c r="K929" s="305" t="str">
        <f>IFERROR(+VLOOKUP(J929,'šifarnik Pg-Pa'!O$28:P$140,2,FALSE),"")</f>
        <v/>
      </c>
      <c r="L929" s="245"/>
      <c r="M929" s="244"/>
      <c r="N929" s="239"/>
      <c r="O929" s="195"/>
      <c r="P929" s="239"/>
      <c r="Q929" s="239"/>
      <c r="R929" s="76"/>
      <c r="S929" s="76"/>
      <c r="T929" s="76"/>
      <c r="U929" s="76"/>
      <c r="V929" s="197"/>
      <c r="W929" s="197"/>
      <c r="X929" s="197"/>
      <c r="Y929" s="197"/>
      <c r="Z929" s="197"/>
      <c r="AA929" s="197"/>
      <c r="AB929" s="197">
        <f t="shared" si="15"/>
        <v>0</v>
      </c>
    </row>
    <row r="930" spans="1:28">
      <c r="A930">
        <f>+IF(P930&gt;0,+MAX(A$8:A929)+1,0)</f>
        <v>0</v>
      </c>
      <c r="B930" s="240"/>
      <c r="C930" s="237"/>
      <c r="D930" s="242"/>
      <c r="E930" s="237"/>
      <c r="F930" s="236"/>
      <c r="G930" s="236"/>
      <c r="H930" s="306" t="str">
        <f>IFERROR(+VLOOKUP(G930,'šifarnik Pg-Pa'!O$6:Q$22,2,FALSE),"")</f>
        <v/>
      </c>
      <c r="I930" s="146" t="str">
        <f>IFERROR(+VLOOKUP($G930,'šifarnik Pg-Pa'!$O$6:$Q$22,3,FALSE),"")</f>
        <v/>
      </c>
      <c r="J930" s="236"/>
      <c r="K930" s="305" t="str">
        <f>IFERROR(+VLOOKUP(J930,'šifarnik Pg-Pa'!O$28:P$140,2,FALSE),"")</f>
        <v/>
      </c>
      <c r="L930" s="245"/>
      <c r="M930" s="244"/>
      <c r="N930" s="239"/>
      <c r="O930" s="195"/>
      <c r="P930" s="239"/>
      <c r="Q930" s="239"/>
      <c r="R930" s="76"/>
      <c r="S930" s="76"/>
      <c r="T930" s="76"/>
      <c r="U930" s="76"/>
      <c r="V930" s="197"/>
      <c r="W930" s="197"/>
      <c r="X930" s="197"/>
      <c r="Y930" s="197"/>
      <c r="Z930" s="197"/>
      <c r="AA930" s="197"/>
      <c r="AB930" s="197">
        <f t="shared" si="15"/>
        <v>0</v>
      </c>
    </row>
    <row r="931" spans="1:28">
      <c r="A931">
        <f>+IF(P931&gt;0,+MAX(A$8:A930)+1,0)</f>
        <v>0</v>
      </c>
      <c r="B931" s="240"/>
      <c r="C931" s="237"/>
      <c r="D931" s="242"/>
      <c r="E931" s="237"/>
      <c r="F931" s="236"/>
      <c r="G931" s="236"/>
      <c r="H931" s="306" t="str">
        <f>IFERROR(+VLOOKUP(G931,'šifarnik Pg-Pa'!O$6:Q$22,2,FALSE),"")</f>
        <v/>
      </c>
      <c r="I931" s="146" t="str">
        <f>IFERROR(+VLOOKUP($G931,'šifarnik Pg-Pa'!$O$6:$Q$22,3,FALSE),"")</f>
        <v/>
      </c>
      <c r="J931" s="236"/>
      <c r="K931" s="305" t="str">
        <f>IFERROR(+VLOOKUP(J931,'šifarnik Pg-Pa'!O$28:P$140,2,FALSE),"")</f>
        <v/>
      </c>
      <c r="L931" s="245"/>
      <c r="M931" s="244"/>
      <c r="N931" s="239"/>
      <c r="O931" s="195"/>
      <c r="P931" s="239"/>
      <c r="Q931" s="239"/>
      <c r="R931" s="76"/>
      <c r="S931" s="76"/>
      <c r="T931" s="76"/>
      <c r="U931" s="76"/>
      <c r="V931" s="197"/>
      <c r="W931" s="197"/>
      <c r="X931" s="197"/>
      <c r="Y931" s="197"/>
      <c r="Z931" s="197"/>
      <c r="AA931" s="197"/>
      <c r="AB931" s="197">
        <f t="shared" si="15"/>
        <v>0</v>
      </c>
    </row>
    <row r="932" spans="1:28">
      <c r="A932">
        <f>+IF(P932&gt;0,+MAX(A$8:A931)+1,0)</f>
        <v>0</v>
      </c>
      <c r="B932" s="240"/>
      <c r="C932" s="237"/>
      <c r="D932" s="242"/>
      <c r="E932" s="237"/>
      <c r="F932" s="236"/>
      <c r="G932" s="236"/>
      <c r="H932" s="306" t="str">
        <f>IFERROR(+VLOOKUP(G932,'šifarnik Pg-Pa'!O$6:Q$22,2,FALSE),"")</f>
        <v/>
      </c>
      <c r="I932" s="146" t="str">
        <f>IFERROR(+VLOOKUP($G932,'šifarnik Pg-Pa'!$O$6:$Q$22,3,FALSE),"")</f>
        <v/>
      </c>
      <c r="J932" s="236"/>
      <c r="K932" s="305" t="str">
        <f>IFERROR(+VLOOKUP(J932,'šifarnik Pg-Pa'!O$28:P$140,2,FALSE),"")</f>
        <v/>
      </c>
      <c r="L932" s="245"/>
      <c r="M932" s="244"/>
      <c r="N932" s="239"/>
      <c r="O932" s="195"/>
      <c r="P932" s="239"/>
      <c r="Q932" s="239"/>
      <c r="R932" s="76"/>
      <c r="S932" s="76"/>
      <c r="T932" s="76"/>
      <c r="U932" s="76"/>
      <c r="V932" s="197"/>
      <c r="W932" s="197"/>
      <c r="X932" s="197"/>
      <c r="Y932" s="197"/>
      <c r="Z932" s="197"/>
      <c r="AA932" s="197"/>
      <c r="AB932" s="197">
        <f t="shared" si="15"/>
        <v>0</v>
      </c>
    </row>
    <row r="933" spans="1:28">
      <c r="A933">
        <f>+IF(P933&gt;0,+MAX(A$8:A932)+1,0)</f>
        <v>0</v>
      </c>
      <c r="B933" s="240"/>
      <c r="C933" s="237"/>
      <c r="D933" s="242"/>
      <c r="E933" s="237"/>
      <c r="F933" s="236"/>
      <c r="G933" s="236"/>
      <c r="H933" s="306" t="str">
        <f>IFERROR(+VLOOKUP(G933,'šifarnik Pg-Pa'!O$6:Q$22,2,FALSE),"")</f>
        <v/>
      </c>
      <c r="I933" s="146" t="str">
        <f>IFERROR(+VLOOKUP($G933,'šifarnik Pg-Pa'!$O$6:$Q$22,3,FALSE),"")</f>
        <v/>
      </c>
      <c r="J933" s="236"/>
      <c r="K933" s="305" t="str">
        <f>IFERROR(+VLOOKUP(J933,'šifarnik Pg-Pa'!O$28:P$140,2,FALSE),"")</f>
        <v/>
      </c>
      <c r="L933" s="245"/>
      <c r="M933" s="244"/>
      <c r="N933" s="239"/>
      <c r="O933" s="195"/>
      <c r="P933" s="239"/>
      <c r="Q933" s="239"/>
      <c r="R933" s="76"/>
      <c r="S933" s="76"/>
      <c r="T933" s="76"/>
      <c r="U933" s="76"/>
      <c r="V933" s="197"/>
      <c r="W933" s="197"/>
      <c r="X933" s="197"/>
      <c r="Y933" s="197"/>
      <c r="Z933" s="197"/>
      <c r="AA933" s="197"/>
      <c r="AB933" s="197">
        <f t="shared" si="15"/>
        <v>0</v>
      </c>
    </row>
    <row r="934" spans="1:28">
      <c r="A934">
        <f>+IF(P934&gt;0,+MAX(A$8:A933)+1,0)</f>
        <v>0</v>
      </c>
      <c r="B934" s="240"/>
      <c r="C934" s="237"/>
      <c r="D934" s="242"/>
      <c r="E934" s="237"/>
      <c r="F934" s="236"/>
      <c r="G934" s="236"/>
      <c r="H934" s="306" t="str">
        <f>IFERROR(+VLOOKUP(G934,'šifarnik Pg-Pa'!O$6:Q$22,2,FALSE),"")</f>
        <v/>
      </c>
      <c r="I934" s="146" t="str">
        <f>IFERROR(+VLOOKUP($G934,'šifarnik Pg-Pa'!$O$6:$Q$22,3,FALSE),"")</f>
        <v/>
      </c>
      <c r="J934" s="236"/>
      <c r="K934" s="305" t="str">
        <f>IFERROR(+VLOOKUP(J934,'šifarnik Pg-Pa'!O$28:P$140,2,FALSE),"")</f>
        <v/>
      </c>
      <c r="L934" s="245"/>
      <c r="M934" s="244"/>
      <c r="N934" s="239"/>
      <c r="O934" s="195"/>
      <c r="P934" s="239"/>
      <c r="Q934" s="239"/>
      <c r="R934" s="76"/>
      <c r="S934" s="76"/>
      <c r="T934" s="76"/>
      <c r="U934" s="76"/>
      <c r="V934" s="197"/>
      <c r="W934" s="197"/>
      <c r="X934" s="197"/>
      <c r="Y934" s="197"/>
      <c r="Z934" s="197"/>
      <c r="AA934" s="197"/>
      <c r="AB934" s="197">
        <f t="shared" si="15"/>
        <v>0</v>
      </c>
    </row>
    <row r="935" spans="1:28">
      <c r="A935">
        <f>+IF(P935&gt;0,+MAX(A$8:A934)+1,0)</f>
        <v>0</v>
      </c>
      <c r="B935" s="240"/>
      <c r="C935" s="237"/>
      <c r="D935" s="242"/>
      <c r="E935" s="237"/>
      <c r="F935" s="236"/>
      <c r="G935" s="236"/>
      <c r="H935" s="306" t="str">
        <f>IFERROR(+VLOOKUP(G935,'šifarnik Pg-Pa'!O$6:Q$22,2,FALSE),"")</f>
        <v/>
      </c>
      <c r="I935" s="146" t="str">
        <f>IFERROR(+VLOOKUP($G935,'šifarnik Pg-Pa'!$O$6:$Q$22,3,FALSE),"")</f>
        <v/>
      </c>
      <c r="J935" s="236"/>
      <c r="K935" s="305" t="str">
        <f>IFERROR(+VLOOKUP(J935,'šifarnik Pg-Pa'!O$28:P$140,2,FALSE),"")</f>
        <v/>
      </c>
      <c r="L935" s="245"/>
      <c r="M935" s="244"/>
      <c r="N935" s="239"/>
      <c r="O935" s="195"/>
      <c r="P935" s="239"/>
      <c r="Q935" s="239"/>
      <c r="R935" s="76"/>
      <c r="S935" s="76"/>
      <c r="T935" s="76"/>
      <c r="U935" s="76"/>
      <c r="V935" s="197"/>
      <c r="W935" s="197"/>
      <c r="X935" s="197"/>
      <c r="Y935" s="197"/>
      <c r="Z935" s="197"/>
      <c r="AA935" s="197"/>
      <c r="AB935" s="197">
        <f t="shared" si="15"/>
        <v>0</v>
      </c>
    </row>
    <row r="936" spans="1:28">
      <c r="A936">
        <f>+IF(P936&gt;0,+MAX(A$8:A935)+1,0)</f>
        <v>0</v>
      </c>
      <c r="B936" s="240"/>
      <c r="C936" s="237"/>
      <c r="D936" s="242"/>
      <c r="E936" s="237"/>
      <c r="F936" s="236"/>
      <c r="G936" s="236"/>
      <c r="H936" s="306" t="str">
        <f>IFERROR(+VLOOKUP(G936,'šifarnik Pg-Pa'!O$6:Q$22,2,FALSE),"")</f>
        <v/>
      </c>
      <c r="I936" s="146" t="str">
        <f>IFERROR(+VLOOKUP($G936,'šifarnik Pg-Pa'!$O$6:$Q$22,3,FALSE),"")</f>
        <v/>
      </c>
      <c r="J936" s="236"/>
      <c r="K936" s="305" t="str">
        <f>IFERROR(+VLOOKUP(J936,'šifarnik Pg-Pa'!O$28:P$140,2,FALSE),"")</f>
        <v/>
      </c>
      <c r="L936" s="245"/>
      <c r="M936" s="244"/>
      <c r="N936" s="239"/>
      <c r="O936" s="195"/>
      <c r="P936" s="239"/>
      <c r="Q936" s="239"/>
      <c r="R936" s="76"/>
      <c r="S936" s="76"/>
      <c r="T936" s="76"/>
      <c r="U936" s="76"/>
      <c r="V936" s="197"/>
      <c r="W936" s="197"/>
      <c r="X936" s="197"/>
      <c r="Y936" s="197"/>
      <c r="Z936" s="197"/>
      <c r="AA936" s="197"/>
      <c r="AB936" s="197">
        <f t="shared" si="15"/>
        <v>0</v>
      </c>
    </row>
    <row r="937" spans="1:28">
      <c r="A937">
        <f>+IF(P937&gt;0,+MAX(A$8:A936)+1,0)</f>
        <v>0</v>
      </c>
      <c r="B937" s="240"/>
      <c r="C937" s="237"/>
      <c r="D937" s="242"/>
      <c r="E937" s="237"/>
      <c r="F937" s="236"/>
      <c r="G937" s="236"/>
      <c r="H937" s="306" t="str">
        <f>IFERROR(+VLOOKUP(G937,'šifarnik Pg-Pa'!O$6:Q$22,2,FALSE),"")</f>
        <v/>
      </c>
      <c r="I937" s="146" t="str">
        <f>IFERROR(+VLOOKUP($G937,'šifarnik Pg-Pa'!$O$6:$Q$22,3,FALSE),"")</f>
        <v/>
      </c>
      <c r="J937" s="236"/>
      <c r="K937" s="305" t="str">
        <f>IFERROR(+VLOOKUP(J937,'šifarnik Pg-Pa'!O$28:P$140,2,FALSE),"")</f>
        <v/>
      </c>
      <c r="L937" s="245"/>
      <c r="M937" s="244"/>
      <c r="N937" s="239"/>
      <c r="O937" s="195"/>
      <c r="P937" s="239"/>
      <c r="Q937" s="239"/>
      <c r="R937" s="76"/>
      <c r="S937" s="76"/>
      <c r="T937" s="76"/>
      <c r="U937" s="76"/>
      <c r="V937" s="197"/>
      <c r="W937" s="197"/>
      <c r="X937" s="197"/>
      <c r="Y937" s="197"/>
      <c r="Z937" s="197"/>
      <c r="AA937" s="197"/>
      <c r="AB937" s="197">
        <f t="shared" si="15"/>
        <v>0</v>
      </c>
    </row>
    <row r="938" spans="1:28">
      <c r="A938">
        <f>+IF(P938&gt;0,+MAX(A$8:A937)+1,0)</f>
        <v>0</v>
      </c>
      <c r="B938" s="240"/>
      <c r="C938" s="237"/>
      <c r="D938" s="242"/>
      <c r="E938" s="237"/>
      <c r="F938" s="236"/>
      <c r="G938" s="236"/>
      <c r="H938" s="306" t="str">
        <f>IFERROR(+VLOOKUP(G938,'šifarnik Pg-Pa'!O$6:Q$22,2,FALSE),"")</f>
        <v/>
      </c>
      <c r="I938" s="146" t="str">
        <f>IFERROR(+VLOOKUP($G938,'šifarnik Pg-Pa'!$O$6:$Q$22,3,FALSE),"")</f>
        <v/>
      </c>
      <c r="J938" s="236"/>
      <c r="K938" s="305" t="str">
        <f>IFERROR(+VLOOKUP(J938,'šifarnik Pg-Pa'!O$28:P$140,2,FALSE),"")</f>
        <v/>
      </c>
      <c r="L938" s="245"/>
      <c r="M938" s="244"/>
      <c r="N938" s="239"/>
      <c r="O938" s="195"/>
      <c r="P938" s="239"/>
      <c r="Q938" s="239"/>
      <c r="R938" s="76"/>
      <c r="S938" s="76"/>
      <c r="T938" s="76"/>
      <c r="U938" s="76"/>
      <c r="V938" s="197"/>
      <c r="W938" s="197"/>
      <c r="X938" s="197"/>
      <c r="Y938" s="197"/>
      <c r="Z938" s="197"/>
      <c r="AA938" s="197"/>
      <c r="AB938" s="197">
        <f t="shared" si="15"/>
        <v>0</v>
      </c>
    </row>
    <row r="939" spans="1:28">
      <c r="A939">
        <f>+IF(P939&gt;0,+MAX(A$8:A938)+1,0)</f>
        <v>0</v>
      </c>
      <c r="B939" s="240"/>
      <c r="C939" s="237"/>
      <c r="D939" s="242"/>
      <c r="E939" s="237"/>
      <c r="F939" s="236"/>
      <c r="G939" s="236"/>
      <c r="H939" s="306" t="str">
        <f>IFERROR(+VLOOKUP(G939,'šifarnik Pg-Pa'!O$6:Q$22,2,FALSE),"")</f>
        <v/>
      </c>
      <c r="I939" s="146" t="str">
        <f>IFERROR(+VLOOKUP($G939,'šifarnik Pg-Pa'!$O$6:$Q$22,3,FALSE),"")</f>
        <v/>
      </c>
      <c r="J939" s="236"/>
      <c r="K939" s="305" t="str">
        <f>IFERROR(+VLOOKUP(J939,'šifarnik Pg-Pa'!O$28:P$140,2,FALSE),"")</f>
        <v/>
      </c>
      <c r="L939" s="245"/>
      <c r="M939" s="244"/>
      <c r="N939" s="239"/>
      <c r="O939" s="195"/>
      <c r="P939" s="239"/>
      <c r="Q939" s="239"/>
      <c r="R939" s="76"/>
      <c r="S939" s="76"/>
      <c r="T939" s="76"/>
      <c r="U939" s="76"/>
      <c r="V939" s="197"/>
      <c r="W939" s="197"/>
      <c r="X939" s="197"/>
      <c r="Y939" s="197"/>
      <c r="Z939" s="197"/>
      <c r="AA939" s="197"/>
      <c r="AB939" s="197">
        <f t="shared" si="15"/>
        <v>0</v>
      </c>
    </row>
    <row r="940" spans="1:28">
      <c r="A940">
        <f>+IF(P940&gt;0,+MAX(A$8:A939)+1,0)</f>
        <v>0</v>
      </c>
      <c r="B940" s="240"/>
      <c r="C940" s="237"/>
      <c r="D940" s="242"/>
      <c r="E940" s="237"/>
      <c r="F940" s="236"/>
      <c r="G940" s="236"/>
      <c r="H940" s="306" t="str">
        <f>IFERROR(+VLOOKUP(G940,'šifarnik Pg-Pa'!O$6:Q$22,2,FALSE),"")</f>
        <v/>
      </c>
      <c r="I940" s="146" t="str">
        <f>IFERROR(+VLOOKUP($G940,'šifarnik Pg-Pa'!$O$6:$Q$22,3,FALSE),"")</f>
        <v/>
      </c>
      <c r="J940" s="236"/>
      <c r="K940" s="305" t="str">
        <f>IFERROR(+VLOOKUP(J940,'šifarnik Pg-Pa'!O$28:P$140,2,FALSE),"")</f>
        <v/>
      </c>
      <c r="L940" s="245"/>
      <c r="M940" s="244"/>
      <c r="N940" s="239"/>
      <c r="O940" s="195"/>
      <c r="P940" s="239"/>
      <c r="Q940" s="239"/>
      <c r="R940" s="76"/>
      <c r="S940" s="76"/>
      <c r="T940" s="76"/>
      <c r="U940" s="76"/>
      <c r="V940" s="197"/>
      <c r="W940" s="197"/>
      <c r="X940" s="197"/>
      <c r="Y940" s="197"/>
      <c r="Z940" s="197"/>
      <c r="AA940" s="197"/>
      <c r="AB940" s="197">
        <f t="shared" si="15"/>
        <v>0</v>
      </c>
    </row>
    <row r="941" spans="1:28">
      <c r="A941">
        <f>+IF(P941&gt;0,+MAX(A$8:A940)+1,0)</f>
        <v>0</v>
      </c>
      <c r="B941" s="240"/>
      <c r="C941" s="237"/>
      <c r="D941" s="242"/>
      <c r="E941" s="237"/>
      <c r="F941" s="236"/>
      <c r="G941" s="236"/>
      <c r="H941" s="306" t="str">
        <f>IFERROR(+VLOOKUP(G941,'šifarnik Pg-Pa'!O$6:Q$22,2,FALSE),"")</f>
        <v/>
      </c>
      <c r="I941" s="146" t="str">
        <f>IFERROR(+VLOOKUP($G941,'šifarnik Pg-Pa'!$O$6:$Q$22,3,FALSE),"")</f>
        <v/>
      </c>
      <c r="J941" s="236"/>
      <c r="K941" s="305" t="str">
        <f>IFERROR(+VLOOKUP(J941,'šifarnik Pg-Pa'!O$28:P$140,2,FALSE),"")</f>
        <v/>
      </c>
      <c r="L941" s="245"/>
      <c r="M941" s="238"/>
      <c r="N941" s="239"/>
      <c r="O941" s="195"/>
      <c r="P941" s="239"/>
      <c r="Q941" s="239"/>
      <c r="R941" s="76"/>
      <c r="S941" s="76"/>
      <c r="T941" s="76"/>
      <c r="U941" s="76"/>
      <c r="V941" s="197"/>
      <c r="W941" s="197"/>
      <c r="X941" s="197"/>
      <c r="Y941" s="197"/>
      <c r="Z941" s="197"/>
      <c r="AA941" s="197"/>
      <c r="AB941" s="197">
        <f t="shared" si="15"/>
        <v>0</v>
      </c>
    </row>
    <row r="942" spans="1:28">
      <c r="A942">
        <f>+IF(P942&gt;0,+MAX(A$8:A941)+1,0)</f>
        <v>0</v>
      </c>
      <c r="B942" s="75"/>
      <c r="C942" s="308"/>
      <c r="D942" s="71"/>
      <c r="E942" s="308"/>
      <c r="F942" s="147"/>
      <c r="G942" s="147"/>
      <c r="H942" s="306" t="str">
        <f>IFERROR(+VLOOKUP(G942,'šifarnik Pg-Pa'!O$6:Q$22,2,FALSE),"")</f>
        <v/>
      </c>
      <c r="I942" s="146" t="str">
        <f>IFERROR(+VLOOKUP($G942,'šifarnik Pg-Pa'!$O$6:$Q$22,3,FALSE),"")</f>
        <v/>
      </c>
      <c r="J942" s="236"/>
      <c r="K942" s="305" t="str">
        <f>IFERROR(+VLOOKUP(J942,'šifarnik Pg-Pa'!O$28:P$140,2,FALSE),"")</f>
        <v/>
      </c>
      <c r="L942" s="245"/>
      <c r="M942" s="238"/>
      <c r="N942" s="239"/>
      <c r="O942" s="195"/>
      <c r="P942" s="239"/>
      <c r="Q942" s="239"/>
      <c r="R942" s="76"/>
      <c r="S942" s="76"/>
      <c r="T942" s="76"/>
      <c r="U942" s="76"/>
      <c r="V942" s="197"/>
      <c r="W942" s="197"/>
      <c r="X942" s="197"/>
      <c r="Y942" s="197"/>
      <c r="Z942" s="197"/>
      <c r="AA942" s="197"/>
      <c r="AB942" s="197">
        <f t="shared" si="15"/>
        <v>0</v>
      </c>
    </row>
    <row r="943" spans="1:28">
      <c r="A943">
        <f>+IF(P943&gt;0,+MAX(A$8:A942)+1,0)</f>
        <v>0</v>
      </c>
      <c r="B943" s="75"/>
      <c r="C943" s="308"/>
      <c r="D943" s="71"/>
      <c r="E943" s="308"/>
      <c r="F943" s="147"/>
      <c r="G943" s="147"/>
      <c r="H943" s="306" t="str">
        <f>IFERROR(+VLOOKUP(G943,'šifarnik Pg-Pa'!O$6:Q$22,2,FALSE),"")</f>
        <v/>
      </c>
      <c r="I943" s="146" t="str">
        <f>IFERROR(+VLOOKUP($G943,'šifarnik Pg-Pa'!$O$6:$Q$22,3,FALSE),"")</f>
        <v/>
      </c>
      <c r="J943" s="236"/>
      <c r="K943" s="305" t="str">
        <f>IFERROR(+VLOOKUP(J943,'šifarnik Pg-Pa'!O$28:P$140,2,FALSE),"")</f>
        <v/>
      </c>
      <c r="L943" s="245"/>
      <c r="M943" s="238"/>
      <c r="N943" s="239"/>
      <c r="O943" s="195"/>
      <c r="P943" s="239"/>
      <c r="Q943" s="239"/>
      <c r="R943" s="76"/>
      <c r="S943" s="76"/>
      <c r="T943" s="76"/>
      <c r="U943" s="76"/>
      <c r="V943" s="197"/>
      <c r="W943" s="197"/>
      <c r="X943" s="197"/>
      <c r="Y943" s="197"/>
      <c r="Z943" s="197"/>
      <c r="AA943" s="197"/>
      <c r="AB943" s="197">
        <f t="shared" si="15"/>
        <v>0</v>
      </c>
    </row>
    <row r="944" spans="1:28">
      <c r="A944">
        <f>+IF(P944&gt;0,+MAX(A$8:A943)+1,0)</f>
        <v>0</v>
      </c>
      <c r="B944" s="75"/>
      <c r="C944" s="308"/>
      <c r="D944" s="71"/>
      <c r="E944" s="308"/>
      <c r="F944" s="147"/>
      <c r="G944" s="147"/>
      <c r="H944" s="306" t="str">
        <f>IFERROR(+VLOOKUP(G944,'šifarnik Pg-Pa'!O$6:Q$22,2,FALSE),"")</f>
        <v/>
      </c>
      <c r="I944" s="146" t="str">
        <f>IFERROR(+VLOOKUP($G944,'šifarnik Pg-Pa'!$O$6:$Q$22,3,FALSE),"")</f>
        <v/>
      </c>
      <c r="J944" s="236"/>
      <c r="K944" s="305" t="str">
        <f>IFERROR(+VLOOKUP(J944,'šifarnik Pg-Pa'!O$28:P$140,2,FALSE),"")</f>
        <v/>
      </c>
      <c r="L944" s="245"/>
      <c r="M944" s="238"/>
      <c r="N944" s="239"/>
      <c r="O944" s="195"/>
      <c r="P944" s="239"/>
      <c r="Q944" s="239"/>
      <c r="R944" s="76"/>
      <c r="S944" s="76"/>
      <c r="T944" s="76"/>
      <c r="U944" s="76"/>
      <c r="V944" s="197"/>
      <c r="W944" s="197"/>
      <c r="X944" s="197"/>
      <c r="Y944" s="197"/>
      <c r="Z944" s="197"/>
      <c r="AA944" s="197"/>
      <c r="AB944" s="197">
        <f t="shared" si="15"/>
        <v>0</v>
      </c>
    </row>
    <row r="945" spans="1:28">
      <c r="A945">
        <f>+IF(P945&gt;0,+MAX(A$8:A944)+1,0)</f>
        <v>0</v>
      </c>
      <c r="B945" s="75"/>
      <c r="C945" s="308"/>
      <c r="D945" s="71"/>
      <c r="E945" s="308"/>
      <c r="F945" s="147"/>
      <c r="G945" s="147"/>
      <c r="H945" s="306" t="str">
        <f>IFERROR(+VLOOKUP(G945,'šifarnik Pg-Pa'!O$6:Q$22,2,FALSE),"")</f>
        <v/>
      </c>
      <c r="I945" s="146" t="str">
        <f>IFERROR(+VLOOKUP($G945,'šifarnik Pg-Pa'!$O$6:$Q$22,3,FALSE),"")</f>
        <v/>
      </c>
      <c r="J945" s="236"/>
      <c r="K945" s="305" t="str">
        <f>IFERROR(+VLOOKUP(J945,'šifarnik Pg-Pa'!O$28:P$140,2,FALSE),"")</f>
        <v/>
      </c>
      <c r="L945" s="245"/>
      <c r="M945" s="238"/>
      <c r="N945" s="239"/>
      <c r="O945" s="195"/>
      <c r="P945" s="239"/>
      <c r="Q945" s="239"/>
      <c r="R945" s="76"/>
      <c r="S945" s="76"/>
      <c r="T945" s="76"/>
      <c r="U945" s="76"/>
      <c r="V945" s="197"/>
      <c r="W945" s="197"/>
      <c r="X945" s="197"/>
      <c r="Y945" s="197"/>
      <c r="Z945" s="197"/>
      <c r="AA945" s="197"/>
      <c r="AB945" s="197">
        <f t="shared" si="15"/>
        <v>0</v>
      </c>
    </row>
    <row r="946" spans="1:28">
      <c r="A946">
        <f>+IF(P946&gt;0,+MAX(A$8:A945)+1,0)</f>
        <v>0</v>
      </c>
      <c r="B946" s="75"/>
      <c r="C946" s="308"/>
      <c r="D946" s="71"/>
      <c r="E946" s="308"/>
      <c r="F946" s="147"/>
      <c r="G946" s="147"/>
      <c r="H946" s="306" t="str">
        <f>IFERROR(+VLOOKUP(G946,'šifarnik Pg-Pa'!O$6:Q$22,2,FALSE),"")</f>
        <v/>
      </c>
      <c r="I946" s="146" t="str">
        <f>IFERROR(+VLOOKUP($G946,'šifarnik Pg-Pa'!$O$6:$Q$22,3,FALSE),"")</f>
        <v/>
      </c>
      <c r="J946" s="236"/>
      <c r="K946" s="305" t="str">
        <f>IFERROR(+VLOOKUP(J946,'šifarnik Pg-Pa'!O$28:P$140,2,FALSE),"")</f>
        <v/>
      </c>
      <c r="L946" s="245"/>
      <c r="M946" s="238"/>
      <c r="N946" s="239"/>
      <c r="O946" s="195"/>
      <c r="P946" s="239"/>
      <c r="Q946" s="239"/>
      <c r="R946" s="76"/>
      <c r="S946" s="76"/>
      <c r="T946" s="76"/>
      <c r="U946" s="76"/>
      <c r="V946" s="197"/>
      <c r="W946" s="197"/>
      <c r="X946" s="197"/>
      <c r="Y946" s="197"/>
      <c r="Z946" s="197"/>
      <c r="AA946" s="197"/>
      <c r="AB946" s="197">
        <f t="shared" si="15"/>
        <v>0</v>
      </c>
    </row>
    <row r="947" spans="1:28">
      <c r="A947">
        <f>+IF(P947&gt;0,+MAX(A$8:A946)+1,0)</f>
        <v>0</v>
      </c>
      <c r="B947" s="75"/>
      <c r="C947" s="308"/>
      <c r="D947" s="71"/>
      <c r="E947" s="308"/>
      <c r="F947" s="147"/>
      <c r="G947" s="147"/>
      <c r="H947" s="306" t="str">
        <f>IFERROR(+VLOOKUP(G947,'šifarnik Pg-Pa'!O$6:Q$22,2,FALSE),"")</f>
        <v/>
      </c>
      <c r="I947" s="146" t="str">
        <f>IFERROR(+VLOOKUP($G947,'šifarnik Pg-Pa'!$O$6:$Q$22,3,FALSE),"")</f>
        <v/>
      </c>
      <c r="J947" s="236"/>
      <c r="K947" s="305" t="str">
        <f>IFERROR(+VLOOKUP(J947,'šifarnik Pg-Pa'!O$28:P$140,2,FALSE),"")</f>
        <v/>
      </c>
      <c r="L947" s="245"/>
      <c r="M947" s="238"/>
      <c r="N947" s="239"/>
      <c r="O947" s="195"/>
      <c r="P947" s="239"/>
      <c r="Q947" s="239"/>
      <c r="R947" s="76"/>
      <c r="S947" s="76"/>
      <c r="T947" s="76"/>
      <c r="U947" s="76"/>
      <c r="V947" s="197"/>
      <c r="W947" s="197"/>
      <c r="X947" s="197"/>
      <c r="Y947" s="197"/>
      <c r="Z947" s="197"/>
      <c r="AA947" s="197"/>
      <c r="AB947" s="197">
        <f t="shared" si="15"/>
        <v>0</v>
      </c>
    </row>
    <row r="948" spans="1:28">
      <c r="A948">
        <f>+IF(P948&gt;0,+MAX(A$8:A947)+1,0)</f>
        <v>0</v>
      </c>
      <c r="B948" s="75"/>
      <c r="C948" s="308"/>
      <c r="D948" s="71"/>
      <c r="E948" s="308"/>
      <c r="F948" s="147"/>
      <c r="G948" s="147"/>
      <c r="H948" s="306" t="str">
        <f>IFERROR(+VLOOKUP(G948,'šifarnik Pg-Pa'!O$6:Q$22,2,FALSE),"")</f>
        <v/>
      </c>
      <c r="I948" s="146" t="str">
        <f>IFERROR(+VLOOKUP($G948,'šifarnik Pg-Pa'!$O$6:$Q$22,3,FALSE),"")</f>
        <v/>
      </c>
      <c r="J948" s="236"/>
      <c r="K948" s="305" t="str">
        <f>IFERROR(+VLOOKUP(J948,'šifarnik Pg-Pa'!O$28:P$140,2,FALSE),"")</f>
        <v/>
      </c>
      <c r="L948" s="245"/>
      <c r="M948" s="238"/>
      <c r="N948" s="239"/>
      <c r="O948" s="195"/>
      <c r="P948" s="239"/>
      <c r="Q948" s="239"/>
      <c r="R948" s="76"/>
      <c r="S948" s="76"/>
      <c r="T948" s="76"/>
      <c r="U948" s="76"/>
      <c r="V948" s="197"/>
      <c r="W948" s="197"/>
      <c r="X948" s="197"/>
      <c r="Y948" s="197"/>
      <c r="Z948" s="197"/>
      <c r="AA948" s="197"/>
      <c r="AB948" s="197">
        <f t="shared" si="15"/>
        <v>0</v>
      </c>
    </row>
    <row r="949" spans="1:28">
      <c r="A949">
        <f>+IF(P949&gt;0,+MAX(A$8:A948)+1,0)</f>
        <v>0</v>
      </c>
      <c r="B949" s="75"/>
      <c r="C949" s="308"/>
      <c r="D949" s="71"/>
      <c r="E949" s="308"/>
      <c r="F949" s="147"/>
      <c r="G949" s="147"/>
      <c r="H949" s="306" t="str">
        <f>IFERROR(+VLOOKUP(G949,'šifarnik Pg-Pa'!O$6:Q$22,2,FALSE),"")</f>
        <v/>
      </c>
      <c r="I949" s="146" t="str">
        <f>IFERROR(+VLOOKUP($G949,'šifarnik Pg-Pa'!$O$6:$Q$22,3,FALSE),"")</f>
        <v/>
      </c>
      <c r="J949" s="236"/>
      <c r="K949" s="305" t="str">
        <f>IFERROR(+VLOOKUP(J949,'šifarnik Pg-Pa'!O$28:P$140,2,FALSE),"")</f>
        <v/>
      </c>
      <c r="L949" s="245"/>
      <c r="M949" s="238"/>
      <c r="N949" s="239"/>
      <c r="O949" s="195"/>
      <c r="P949" s="239"/>
      <c r="Q949" s="239"/>
      <c r="R949" s="76"/>
      <c r="S949" s="76"/>
      <c r="T949" s="76"/>
      <c r="U949" s="76"/>
      <c r="V949" s="197"/>
      <c r="W949" s="197"/>
      <c r="X949" s="197"/>
      <c r="Y949" s="197"/>
      <c r="Z949" s="197"/>
      <c r="AA949" s="197"/>
      <c r="AB949" s="197">
        <f t="shared" si="15"/>
        <v>0</v>
      </c>
    </row>
    <row r="950" spans="1:28">
      <c r="A950">
        <f>+IF(P950&gt;0,+MAX(A$8:A949)+1,0)</f>
        <v>0</v>
      </c>
      <c r="B950" s="75"/>
      <c r="C950" s="308"/>
      <c r="D950" s="71"/>
      <c r="E950" s="308"/>
      <c r="F950" s="147"/>
      <c r="G950" s="147"/>
      <c r="H950" s="306" t="str">
        <f>IFERROR(+VLOOKUP(G950,'šifarnik Pg-Pa'!O$6:Q$22,2,FALSE),"")</f>
        <v/>
      </c>
      <c r="I950" s="146" t="str">
        <f>IFERROR(+VLOOKUP($G950,'šifarnik Pg-Pa'!$O$6:$Q$22,3,FALSE),"")</f>
        <v/>
      </c>
      <c r="J950" s="236"/>
      <c r="K950" s="305" t="str">
        <f>IFERROR(+VLOOKUP(J950,'šifarnik Pg-Pa'!O$28:P$140,2,FALSE),"")</f>
        <v/>
      </c>
      <c r="L950" s="245"/>
      <c r="M950" s="238"/>
      <c r="N950" s="239"/>
      <c r="O950" s="195"/>
      <c r="P950" s="239"/>
      <c r="Q950" s="239"/>
      <c r="R950" s="76"/>
      <c r="S950" s="76"/>
      <c r="T950" s="76"/>
      <c r="U950" s="76"/>
      <c r="V950" s="197"/>
      <c r="W950" s="197"/>
      <c r="X950" s="197"/>
      <c r="Y950" s="197"/>
      <c r="Z950" s="197"/>
      <c r="AA950" s="197"/>
      <c r="AB950" s="197">
        <f t="shared" si="15"/>
        <v>0</v>
      </c>
    </row>
    <row r="951" spans="1:28">
      <c r="A951">
        <f>+IF(P951&gt;0,+MAX(A$8:A950)+1,0)</f>
        <v>0</v>
      </c>
      <c r="B951" s="75"/>
      <c r="C951" s="308"/>
      <c r="D951" s="71"/>
      <c r="E951" s="308"/>
      <c r="F951" s="147"/>
      <c r="G951" s="147"/>
      <c r="H951" s="306" t="str">
        <f>IFERROR(+VLOOKUP(G951,'šifarnik Pg-Pa'!O$6:Q$22,2,FALSE),"")</f>
        <v/>
      </c>
      <c r="I951" s="146" t="str">
        <f>IFERROR(+VLOOKUP($G951,'šifarnik Pg-Pa'!$O$6:$Q$22,3,FALSE),"")</f>
        <v/>
      </c>
      <c r="J951" s="236"/>
      <c r="K951" s="305" t="str">
        <f>IFERROR(+VLOOKUP(J951,'šifarnik Pg-Pa'!O$28:P$140,2,FALSE),"")</f>
        <v/>
      </c>
      <c r="L951" s="245"/>
      <c r="M951" s="238"/>
      <c r="N951" s="239"/>
      <c r="O951" s="195"/>
      <c r="P951" s="239"/>
      <c r="Q951" s="239"/>
      <c r="R951" s="76"/>
      <c r="S951" s="76"/>
      <c r="T951" s="76"/>
      <c r="U951" s="76"/>
      <c r="V951" s="197"/>
      <c r="W951" s="197"/>
      <c r="X951" s="197"/>
      <c r="Y951" s="197"/>
      <c r="Z951" s="197"/>
      <c r="AA951" s="197"/>
      <c r="AB951" s="197">
        <f t="shared" si="15"/>
        <v>0</v>
      </c>
    </row>
    <row r="952" spans="1:28">
      <c r="A952">
        <f>+IF(P952&gt;0,+MAX(A$8:A951)+1,0)</f>
        <v>0</v>
      </c>
      <c r="B952" s="75"/>
      <c r="C952" s="308"/>
      <c r="D952" s="71"/>
      <c r="E952" s="308"/>
      <c r="F952" s="147"/>
      <c r="G952" s="147"/>
      <c r="H952" s="306" t="str">
        <f>IFERROR(+VLOOKUP(G952,'šifarnik Pg-Pa'!O$6:Q$22,2,FALSE),"")</f>
        <v/>
      </c>
      <c r="I952" s="146" t="str">
        <f>IFERROR(+VLOOKUP($G952,'šifarnik Pg-Pa'!$O$6:$Q$22,3,FALSE),"")</f>
        <v/>
      </c>
      <c r="J952" s="236"/>
      <c r="K952" s="305" t="str">
        <f>IFERROR(+VLOOKUP(J952,'šifarnik Pg-Pa'!O$28:P$140,2,FALSE),"")</f>
        <v/>
      </c>
      <c r="L952" s="245"/>
      <c r="M952" s="238"/>
      <c r="N952" s="239"/>
      <c r="O952" s="195"/>
      <c r="P952" s="239"/>
      <c r="Q952" s="239"/>
      <c r="R952" s="76"/>
      <c r="S952" s="76"/>
      <c r="T952" s="76"/>
      <c r="U952" s="76"/>
      <c r="V952" s="197"/>
      <c r="W952" s="197"/>
      <c r="X952" s="197"/>
      <c r="Y952" s="197"/>
      <c r="Z952" s="197"/>
      <c r="AA952" s="197"/>
      <c r="AB952" s="197">
        <f t="shared" si="15"/>
        <v>0</v>
      </c>
    </row>
    <row r="953" spans="1:28">
      <c r="A953">
        <f>+IF(P953&gt;0,+MAX(A$8:A952)+1,0)</f>
        <v>0</v>
      </c>
      <c r="B953" s="75"/>
      <c r="C953" s="308"/>
      <c r="D953" s="71"/>
      <c r="E953" s="308"/>
      <c r="F953" s="147"/>
      <c r="G953" s="147"/>
      <c r="H953" s="306" t="str">
        <f>IFERROR(+VLOOKUP(G953,'šifarnik Pg-Pa'!O$6:Q$22,2,FALSE),"")</f>
        <v/>
      </c>
      <c r="I953" s="146" t="str">
        <f>IFERROR(+VLOOKUP($G953,'šifarnik Pg-Pa'!$O$6:$Q$22,3,FALSE),"")</f>
        <v/>
      </c>
      <c r="J953" s="236"/>
      <c r="K953" s="305" t="str">
        <f>IFERROR(+VLOOKUP(J953,'šifarnik Pg-Pa'!O$28:P$140,2,FALSE),"")</f>
        <v/>
      </c>
      <c r="L953" s="245"/>
      <c r="M953" s="238"/>
      <c r="N953" s="239"/>
      <c r="O953" s="195"/>
      <c r="P953" s="239"/>
      <c r="Q953" s="239"/>
      <c r="R953" s="76"/>
      <c r="S953" s="76"/>
      <c r="T953" s="76"/>
      <c r="U953" s="76"/>
      <c r="V953" s="197"/>
      <c r="W953" s="197"/>
      <c r="X953" s="197"/>
      <c r="Y953" s="197"/>
      <c r="Z953" s="197"/>
      <c r="AA953" s="197"/>
      <c r="AB953" s="197">
        <f t="shared" si="15"/>
        <v>0</v>
      </c>
    </row>
    <row r="954" spans="1:28">
      <c r="A954">
        <f>+IF(P954&gt;0,+MAX(A$8:A953)+1,0)</f>
        <v>0</v>
      </c>
      <c r="B954" s="75"/>
      <c r="C954" s="308"/>
      <c r="D954" s="71"/>
      <c r="E954" s="308"/>
      <c r="F954" s="147"/>
      <c r="G954" s="147"/>
      <c r="H954" s="306" t="str">
        <f>IFERROR(+VLOOKUP(G954,'šifarnik Pg-Pa'!O$6:Q$22,2,FALSE),"")</f>
        <v/>
      </c>
      <c r="I954" s="146" t="str">
        <f>IFERROR(+VLOOKUP($G954,'šifarnik Pg-Pa'!$O$6:$Q$22,3,FALSE),"")</f>
        <v/>
      </c>
      <c r="J954" s="236"/>
      <c r="K954" s="305" t="str">
        <f>IFERROR(+VLOOKUP(J954,'šifarnik Pg-Pa'!O$28:P$140,2,FALSE),"")</f>
        <v/>
      </c>
      <c r="L954" s="245"/>
      <c r="M954" s="238"/>
      <c r="N954" s="239"/>
      <c r="O954" s="195"/>
      <c r="P954" s="239"/>
      <c r="Q954" s="239"/>
      <c r="R954" s="76"/>
      <c r="S954" s="76"/>
      <c r="T954" s="76"/>
      <c r="U954" s="76"/>
      <c r="V954" s="197"/>
      <c r="W954" s="197"/>
      <c r="X954" s="197"/>
      <c r="Y954" s="197"/>
      <c r="Z954" s="197"/>
      <c r="AA954" s="197"/>
      <c r="AB954" s="197">
        <f t="shared" si="15"/>
        <v>0</v>
      </c>
    </row>
    <row r="955" spans="1:28">
      <c r="A955">
        <f>+IF(P955&gt;0,+MAX(A$8:A954)+1,0)</f>
        <v>0</v>
      </c>
      <c r="B955" s="75"/>
      <c r="C955" s="308"/>
      <c r="D955" s="71"/>
      <c r="E955" s="308"/>
      <c r="F955" s="147"/>
      <c r="G955" s="147"/>
      <c r="H955" s="306" t="str">
        <f>IFERROR(+VLOOKUP(G955,'šifarnik Pg-Pa'!O$6:Q$22,2,FALSE),"")</f>
        <v/>
      </c>
      <c r="I955" s="146" t="str">
        <f>IFERROR(+VLOOKUP($G955,'šifarnik Pg-Pa'!$O$6:$Q$22,3,FALSE),"")</f>
        <v/>
      </c>
      <c r="J955" s="236"/>
      <c r="K955" s="305" t="str">
        <f>IFERROR(+VLOOKUP(J955,'šifarnik Pg-Pa'!O$28:P$140,2,FALSE),"")</f>
        <v/>
      </c>
      <c r="L955" s="245"/>
      <c r="M955" s="238"/>
      <c r="N955" s="239"/>
      <c r="O955" s="195"/>
      <c r="P955" s="239"/>
      <c r="Q955" s="239"/>
      <c r="R955" s="76"/>
      <c r="S955" s="76"/>
      <c r="T955" s="76"/>
      <c r="U955" s="76"/>
      <c r="V955" s="197"/>
      <c r="W955" s="197"/>
      <c r="X955" s="197"/>
      <c r="Y955" s="197"/>
      <c r="Z955" s="197"/>
      <c r="AA955" s="197"/>
      <c r="AB955" s="197">
        <f t="shared" si="15"/>
        <v>0</v>
      </c>
    </row>
    <row r="956" spans="1:28">
      <c r="A956">
        <f>+IF(P956&gt;0,+MAX(A$8:A955)+1,0)</f>
        <v>0</v>
      </c>
      <c r="B956" s="75"/>
      <c r="C956" s="308"/>
      <c r="D956" s="71"/>
      <c r="E956" s="308"/>
      <c r="F956" s="147"/>
      <c r="G956" s="147"/>
      <c r="H956" s="306" t="str">
        <f>IFERROR(+VLOOKUP(G956,'šifarnik Pg-Pa'!O$6:Q$22,2,FALSE),"")</f>
        <v/>
      </c>
      <c r="I956" s="146" t="str">
        <f>IFERROR(+VLOOKUP($G956,'šifarnik Pg-Pa'!$O$6:$Q$22,3,FALSE),"")</f>
        <v/>
      </c>
      <c r="J956" s="236"/>
      <c r="K956" s="305" t="str">
        <f>IFERROR(+VLOOKUP(J956,'šifarnik Pg-Pa'!O$28:P$140,2,FALSE),"")</f>
        <v/>
      </c>
      <c r="L956" s="245"/>
      <c r="M956" s="238"/>
      <c r="N956" s="239"/>
      <c r="O956" s="195"/>
      <c r="P956" s="239"/>
      <c r="Q956" s="239"/>
      <c r="R956" s="76"/>
      <c r="S956" s="76"/>
      <c r="T956" s="76"/>
      <c r="U956" s="76"/>
      <c r="V956" s="197"/>
      <c r="W956" s="197"/>
      <c r="X956" s="197"/>
      <c r="Y956" s="197"/>
      <c r="Z956" s="197"/>
      <c r="AA956" s="197"/>
      <c r="AB956" s="197">
        <f t="shared" si="15"/>
        <v>0</v>
      </c>
    </row>
    <row r="957" spans="1:28">
      <c r="A957">
        <f>+IF(P957&gt;0,+MAX(A$8:A956)+1,0)</f>
        <v>0</v>
      </c>
      <c r="B957" s="75"/>
      <c r="C957" s="308"/>
      <c r="D957" s="71"/>
      <c r="E957" s="308"/>
      <c r="F957" s="147"/>
      <c r="G957" s="147"/>
      <c r="H957" s="306" t="str">
        <f>IFERROR(+VLOOKUP(G957,'šifarnik Pg-Pa'!O$6:Q$22,2,FALSE),"")</f>
        <v/>
      </c>
      <c r="I957" s="146" t="str">
        <f>IFERROR(+VLOOKUP($G957,'šifarnik Pg-Pa'!$O$6:$Q$22,3,FALSE),"")</f>
        <v/>
      </c>
      <c r="J957" s="236"/>
      <c r="K957" s="305" t="str">
        <f>IFERROR(+VLOOKUP(J957,'šifarnik Pg-Pa'!O$28:P$140,2,FALSE),"")</f>
        <v/>
      </c>
      <c r="L957" s="245"/>
      <c r="M957" s="238"/>
      <c r="N957" s="239"/>
      <c r="O957" s="195"/>
      <c r="P957" s="239"/>
      <c r="Q957" s="239"/>
      <c r="R957" s="76"/>
      <c r="S957" s="76"/>
      <c r="T957" s="76"/>
      <c r="U957" s="76"/>
      <c r="V957" s="197"/>
      <c r="W957" s="197"/>
      <c r="X957" s="197"/>
      <c r="Y957" s="197"/>
      <c r="Z957" s="197"/>
      <c r="AA957" s="197"/>
      <c r="AB957" s="197">
        <f t="shared" si="15"/>
        <v>0</v>
      </c>
    </row>
    <row r="958" spans="1:28">
      <c r="A958">
        <f>+IF(P958&gt;0,+MAX(A$8:A957)+1,0)</f>
        <v>0</v>
      </c>
      <c r="B958" s="75"/>
      <c r="C958" s="308"/>
      <c r="D958" s="71"/>
      <c r="E958" s="308"/>
      <c r="F958" s="147"/>
      <c r="G958" s="147"/>
      <c r="H958" s="306" t="str">
        <f>IFERROR(+VLOOKUP(G958,'šifarnik Pg-Pa'!O$6:Q$22,2,FALSE),"")</f>
        <v/>
      </c>
      <c r="I958" s="146" t="str">
        <f>IFERROR(+VLOOKUP($G958,'šifarnik Pg-Pa'!$O$6:$Q$22,3,FALSE),"")</f>
        <v/>
      </c>
      <c r="J958" s="236"/>
      <c r="K958" s="305" t="str">
        <f>IFERROR(+VLOOKUP(J958,'šifarnik Pg-Pa'!O$28:P$140,2,FALSE),"")</f>
        <v/>
      </c>
      <c r="L958" s="245"/>
      <c r="M958" s="238"/>
      <c r="N958" s="239"/>
      <c r="O958" s="195"/>
      <c r="P958" s="239"/>
      <c r="Q958" s="239"/>
      <c r="R958" s="76"/>
      <c r="S958" s="76"/>
      <c r="T958" s="76"/>
      <c r="U958" s="76"/>
      <c r="V958" s="197"/>
      <c r="W958" s="197"/>
      <c r="X958" s="197"/>
      <c r="Y958" s="197"/>
      <c r="Z958" s="197"/>
      <c r="AA958" s="197"/>
      <c r="AB958" s="197">
        <f t="shared" si="15"/>
        <v>0</v>
      </c>
    </row>
    <row r="959" spans="1:28">
      <c r="A959">
        <f>+IF(P959&gt;0,+MAX(A$8:A958)+1,0)</f>
        <v>0</v>
      </c>
      <c r="B959" s="75"/>
      <c r="C959" s="308"/>
      <c r="D959" s="71"/>
      <c r="E959" s="308"/>
      <c r="F959" s="147"/>
      <c r="G959" s="147"/>
      <c r="H959" s="306" t="str">
        <f>IFERROR(+VLOOKUP(G959,'šifarnik Pg-Pa'!O$6:Q$22,2,FALSE),"")</f>
        <v/>
      </c>
      <c r="I959" s="146" t="str">
        <f>IFERROR(+VLOOKUP($G959,'šifarnik Pg-Pa'!$O$6:$Q$22,3,FALSE),"")</f>
        <v/>
      </c>
      <c r="J959" s="236"/>
      <c r="K959" s="305" t="str">
        <f>IFERROR(+VLOOKUP(J959,'šifarnik Pg-Pa'!O$28:P$140,2,FALSE),"")</f>
        <v/>
      </c>
      <c r="L959" s="245"/>
      <c r="M959" s="238"/>
      <c r="N959" s="239"/>
      <c r="O959" s="195"/>
      <c r="P959" s="239"/>
      <c r="Q959" s="239"/>
      <c r="R959" s="76"/>
      <c r="S959" s="76"/>
      <c r="T959" s="76"/>
      <c r="U959" s="76"/>
      <c r="V959" s="197"/>
      <c r="W959" s="197"/>
      <c r="X959" s="197"/>
      <c r="Y959" s="197"/>
      <c r="Z959" s="197"/>
      <c r="AA959" s="197"/>
      <c r="AB959" s="197">
        <f t="shared" si="15"/>
        <v>0</v>
      </c>
    </row>
    <row r="960" spans="1:28">
      <c r="A960">
        <f>+IF(P960&gt;0,+MAX(A$8:A959)+1,0)</f>
        <v>0</v>
      </c>
      <c r="B960" s="75"/>
      <c r="C960" s="308"/>
      <c r="D960" s="71"/>
      <c r="E960" s="308"/>
      <c r="F960" s="147"/>
      <c r="G960" s="147"/>
      <c r="H960" s="306" t="str">
        <f>IFERROR(+VLOOKUP(G960,'šifarnik Pg-Pa'!O$6:Q$22,2,FALSE),"")</f>
        <v/>
      </c>
      <c r="I960" s="146" t="str">
        <f>IFERROR(+VLOOKUP($G960,'šifarnik Pg-Pa'!$O$6:$Q$22,3,FALSE),"")</f>
        <v/>
      </c>
      <c r="J960" s="236"/>
      <c r="K960" s="305" t="str">
        <f>IFERROR(+VLOOKUP(J960,'šifarnik Pg-Pa'!O$28:P$140,2,FALSE),"")</f>
        <v/>
      </c>
      <c r="L960" s="245"/>
      <c r="M960" s="238"/>
      <c r="N960" s="239"/>
      <c r="O960" s="195"/>
      <c r="P960" s="239"/>
      <c r="Q960" s="239"/>
      <c r="R960" s="76"/>
      <c r="S960" s="76"/>
      <c r="T960" s="76"/>
      <c r="U960" s="76"/>
      <c r="V960" s="197"/>
      <c r="W960" s="197"/>
      <c r="X960" s="197"/>
      <c r="Y960" s="197"/>
      <c r="Z960" s="197"/>
      <c r="AA960" s="197"/>
      <c r="AB960" s="197">
        <f t="shared" si="15"/>
        <v>0</v>
      </c>
    </row>
    <row r="961" spans="1:28">
      <c r="A961">
        <f>+IF(P961&gt;0,+MAX(A$8:A960)+1,0)</f>
        <v>0</v>
      </c>
      <c r="B961" s="75"/>
      <c r="C961" s="308"/>
      <c r="D961" s="71"/>
      <c r="E961" s="308"/>
      <c r="F961" s="147"/>
      <c r="G961" s="147"/>
      <c r="H961" s="306" t="str">
        <f>IFERROR(+VLOOKUP(G961,'šifarnik Pg-Pa'!O$6:Q$22,2,FALSE),"")</f>
        <v/>
      </c>
      <c r="I961" s="146" t="str">
        <f>IFERROR(+VLOOKUP($G961,'šifarnik Pg-Pa'!$O$6:$Q$22,3,FALSE),"")</f>
        <v/>
      </c>
      <c r="J961" s="236"/>
      <c r="K961" s="305" t="str">
        <f>IFERROR(+VLOOKUP(J961,'šifarnik Pg-Pa'!O$28:P$140,2,FALSE),"")</f>
        <v/>
      </c>
      <c r="L961" s="245"/>
      <c r="M961" s="238"/>
      <c r="N961" s="239"/>
      <c r="O961" s="195"/>
      <c r="P961" s="239"/>
      <c r="Q961" s="239"/>
      <c r="R961" s="76"/>
      <c r="S961" s="76"/>
      <c r="T961" s="76"/>
      <c r="U961" s="76"/>
      <c r="V961" s="197"/>
      <c r="W961" s="197"/>
      <c r="X961" s="197"/>
      <c r="Y961" s="197"/>
      <c r="Z961" s="197"/>
      <c r="AA961" s="197"/>
      <c r="AB961" s="197">
        <f t="shared" si="15"/>
        <v>0</v>
      </c>
    </row>
    <row r="962" spans="1:28">
      <c r="A962">
        <f>+IF(P962&gt;0,+MAX(A$8:A961)+1,0)</f>
        <v>0</v>
      </c>
      <c r="B962" s="75"/>
      <c r="C962" s="308"/>
      <c r="D962" s="71"/>
      <c r="E962" s="308"/>
      <c r="F962" s="147"/>
      <c r="G962" s="147"/>
      <c r="H962" s="306" t="str">
        <f>IFERROR(+VLOOKUP(G962,'šifarnik Pg-Pa'!O$6:Q$22,2,FALSE),"")</f>
        <v/>
      </c>
      <c r="I962" s="146" t="str">
        <f>IFERROR(+VLOOKUP($G962,'šifarnik Pg-Pa'!$O$6:$Q$22,3,FALSE),"")</f>
        <v/>
      </c>
      <c r="J962" s="236"/>
      <c r="K962" s="305" t="str">
        <f>IFERROR(+VLOOKUP(J962,'šifarnik Pg-Pa'!O$28:P$140,2,FALSE),"")</f>
        <v/>
      </c>
      <c r="L962" s="245"/>
      <c r="M962" s="238"/>
      <c r="N962" s="239"/>
      <c r="O962" s="195"/>
      <c r="P962" s="239"/>
      <c r="Q962" s="239"/>
      <c r="R962" s="76"/>
      <c r="S962" s="76"/>
      <c r="T962" s="76"/>
      <c r="U962" s="76"/>
      <c r="V962" s="197"/>
      <c r="W962" s="197"/>
      <c r="X962" s="197"/>
      <c r="Y962" s="197"/>
      <c r="Z962" s="197"/>
      <c r="AA962" s="197"/>
      <c r="AB962" s="197">
        <f t="shared" si="15"/>
        <v>0</v>
      </c>
    </row>
    <row r="963" spans="1:28">
      <c r="A963">
        <f>+IF(P963&gt;0,+MAX(A$8:A962)+1,0)</f>
        <v>0</v>
      </c>
      <c r="B963" s="75"/>
      <c r="C963" s="308"/>
      <c r="D963" s="71"/>
      <c r="E963" s="308"/>
      <c r="F963" s="147"/>
      <c r="G963" s="147"/>
      <c r="H963" s="306" t="str">
        <f>IFERROR(+VLOOKUP(G963,'šifarnik Pg-Pa'!O$6:Q$22,2,FALSE),"")</f>
        <v/>
      </c>
      <c r="I963" s="146" t="str">
        <f>IFERROR(+VLOOKUP($G963,'šifarnik Pg-Pa'!$O$6:$Q$22,3,FALSE),"")</f>
        <v/>
      </c>
      <c r="J963" s="236"/>
      <c r="K963" s="305" t="str">
        <f>IFERROR(+VLOOKUP(J963,'šifarnik Pg-Pa'!O$28:P$140,2,FALSE),"")</f>
        <v/>
      </c>
      <c r="L963" s="245"/>
      <c r="M963" s="238"/>
      <c r="N963" s="239"/>
      <c r="O963" s="195"/>
      <c r="P963" s="239"/>
      <c r="Q963" s="239"/>
      <c r="R963" s="76"/>
      <c r="S963" s="76"/>
      <c r="T963" s="76"/>
      <c r="U963" s="76"/>
      <c r="V963" s="197"/>
      <c r="W963" s="197"/>
      <c r="X963" s="197"/>
      <c r="Y963" s="197"/>
      <c r="Z963" s="197"/>
      <c r="AA963" s="197"/>
      <c r="AB963" s="197">
        <f t="shared" si="15"/>
        <v>0</v>
      </c>
    </row>
    <row r="964" spans="1:28">
      <c r="A964">
        <f>+IF(P964&gt;0,+MAX(A$8:A963)+1,0)</f>
        <v>0</v>
      </c>
      <c r="B964" s="75"/>
      <c r="C964" s="308"/>
      <c r="D964" s="71"/>
      <c r="E964" s="308"/>
      <c r="F964" s="147"/>
      <c r="G964" s="147"/>
      <c r="H964" s="306" t="str">
        <f>IFERROR(+VLOOKUP(G964,'šifarnik Pg-Pa'!O$6:Q$22,2,FALSE),"")</f>
        <v/>
      </c>
      <c r="I964" s="146" t="str">
        <f>IFERROR(+VLOOKUP($G964,'šifarnik Pg-Pa'!$O$6:$Q$22,3,FALSE),"")</f>
        <v/>
      </c>
      <c r="J964" s="236"/>
      <c r="K964" s="305" t="str">
        <f>IFERROR(+VLOOKUP(J964,'šifarnik Pg-Pa'!O$28:P$140,2,FALSE),"")</f>
        <v/>
      </c>
      <c r="L964" s="245"/>
      <c r="M964" s="238"/>
      <c r="N964" s="239"/>
      <c r="O964" s="195"/>
      <c r="P964" s="239"/>
      <c r="Q964" s="239"/>
      <c r="R964" s="76"/>
      <c r="S964" s="76"/>
      <c r="T964" s="76"/>
      <c r="U964" s="76"/>
      <c r="V964" s="197"/>
      <c r="W964" s="197"/>
      <c r="X964" s="197"/>
      <c r="Y964" s="197"/>
      <c r="Z964" s="197"/>
      <c r="AA964" s="197"/>
      <c r="AB964" s="197">
        <f t="shared" si="15"/>
        <v>0</v>
      </c>
    </row>
    <row r="965" spans="1:28">
      <c r="A965">
        <f>+IF(P965&gt;0,+MAX(A$8:A964)+1,0)</f>
        <v>0</v>
      </c>
      <c r="B965" s="75"/>
      <c r="C965" s="308"/>
      <c r="D965" s="71"/>
      <c r="E965" s="308"/>
      <c r="F965" s="147"/>
      <c r="G965" s="147"/>
      <c r="H965" s="306" t="str">
        <f>IFERROR(+VLOOKUP(G965,'šifarnik Pg-Pa'!O$6:Q$22,2,FALSE),"")</f>
        <v/>
      </c>
      <c r="I965" s="146" t="str">
        <f>IFERROR(+VLOOKUP($G965,'šifarnik Pg-Pa'!$O$6:$Q$22,3,FALSE),"")</f>
        <v/>
      </c>
      <c r="J965" s="236"/>
      <c r="K965" s="305" t="str">
        <f>IFERROR(+VLOOKUP(J965,'šifarnik Pg-Pa'!O$28:P$140,2,FALSE),"")</f>
        <v/>
      </c>
      <c r="L965" s="245"/>
      <c r="M965" s="238"/>
      <c r="N965" s="239"/>
      <c r="O965" s="195"/>
      <c r="P965" s="239"/>
      <c r="Q965" s="239"/>
      <c r="R965" s="76"/>
      <c r="S965" s="76"/>
      <c r="T965" s="76"/>
      <c r="U965" s="76"/>
      <c r="V965" s="197"/>
      <c r="W965" s="197"/>
      <c r="X965" s="197"/>
      <c r="Y965" s="197"/>
      <c r="Z965" s="197"/>
      <c r="AA965" s="197"/>
      <c r="AB965" s="197">
        <f t="shared" si="15"/>
        <v>0</v>
      </c>
    </row>
    <row r="966" spans="1:28">
      <c r="A966">
        <f>+IF(P966&gt;0,+MAX(A$8:A965)+1,0)</f>
        <v>0</v>
      </c>
      <c r="B966" s="75"/>
      <c r="C966" s="308"/>
      <c r="D966" s="71"/>
      <c r="E966" s="308"/>
      <c r="F966" s="147"/>
      <c r="G966" s="147"/>
      <c r="H966" s="306" t="str">
        <f>IFERROR(+VLOOKUP(G966,'šifarnik Pg-Pa'!O$6:Q$22,2,FALSE),"")</f>
        <v/>
      </c>
      <c r="I966" s="146" t="str">
        <f>IFERROR(+VLOOKUP($G966,'šifarnik Pg-Pa'!$O$6:$Q$22,3,FALSE),"")</f>
        <v/>
      </c>
      <c r="J966" s="236"/>
      <c r="K966" s="305" t="str">
        <f>IFERROR(+VLOOKUP(J966,'šifarnik Pg-Pa'!O$28:P$140,2,FALSE),"")</f>
        <v/>
      </c>
      <c r="L966" s="245"/>
      <c r="M966" s="238"/>
      <c r="N966" s="239"/>
      <c r="O966" s="195"/>
      <c r="P966" s="239"/>
      <c r="Q966" s="239"/>
      <c r="R966" s="76"/>
      <c r="S966" s="76"/>
      <c r="T966" s="76"/>
      <c r="U966" s="76"/>
      <c r="V966" s="197"/>
      <c r="W966" s="197"/>
      <c r="X966" s="197"/>
      <c r="Y966" s="197"/>
      <c r="Z966" s="197"/>
      <c r="AA966" s="197"/>
      <c r="AB966" s="197">
        <f t="shared" si="15"/>
        <v>0</v>
      </c>
    </row>
    <row r="967" spans="1:28">
      <c r="A967">
        <f>+IF(P967&gt;0,+MAX(A$8:A966)+1,0)</f>
        <v>0</v>
      </c>
      <c r="B967" s="75"/>
      <c r="C967" s="308"/>
      <c r="D967" s="71"/>
      <c r="E967" s="308"/>
      <c r="F967" s="147"/>
      <c r="G967" s="147"/>
      <c r="H967" s="306" t="str">
        <f>IFERROR(+VLOOKUP(G967,'šifarnik Pg-Pa'!O$6:Q$22,2,FALSE),"")</f>
        <v/>
      </c>
      <c r="I967" s="146" t="str">
        <f>IFERROR(+VLOOKUP($G967,'šifarnik Pg-Pa'!$O$6:$Q$22,3,FALSE),"")</f>
        <v/>
      </c>
      <c r="J967" s="236"/>
      <c r="K967" s="305" t="str">
        <f>IFERROR(+VLOOKUP(J967,'šifarnik Pg-Pa'!O$28:P$140,2,FALSE),"")</f>
        <v/>
      </c>
      <c r="L967" s="245"/>
      <c r="M967" s="238"/>
      <c r="N967" s="239"/>
      <c r="O967" s="195"/>
      <c r="P967" s="239"/>
      <c r="Q967" s="239"/>
      <c r="R967" s="76"/>
      <c r="S967" s="76"/>
      <c r="T967" s="76"/>
      <c r="U967" s="76"/>
      <c r="V967" s="197"/>
      <c r="W967" s="197"/>
      <c r="X967" s="197"/>
      <c r="Y967" s="197"/>
      <c r="Z967" s="197"/>
      <c r="AA967" s="197"/>
      <c r="AB967" s="197">
        <f t="shared" si="15"/>
        <v>0</v>
      </c>
    </row>
    <row r="968" spans="1:28">
      <c r="A968">
        <f>+IF(P968&gt;0,+MAX(A$8:A967)+1,0)</f>
        <v>0</v>
      </c>
      <c r="B968" s="75"/>
      <c r="C968" s="308"/>
      <c r="D968" s="71"/>
      <c r="E968" s="308"/>
      <c r="F968" s="147"/>
      <c r="G968" s="147"/>
      <c r="H968" s="306" t="str">
        <f>IFERROR(+VLOOKUP(G968,'šifarnik Pg-Pa'!O$6:Q$22,2,FALSE),"")</f>
        <v/>
      </c>
      <c r="I968" s="146" t="str">
        <f>IFERROR(+VLOOKUP($G968,'šifarnik Pg-Pa'!$O$6:$Q$22,3,FALSE),"")</f>
        <v/>
      </c>
      <c r="J968" s="236"/>
      <c r="K968" s="305" t="str">
        <f>IFERROR(+VLOOKUP(J968,'šifarnik Pg-Pa'!O$28:P$140,2,FALSE),"")</f>
        <v/>
      </c>
      <c r="L968" s="245"/>
      <c r="M968" s="238"/>
      <c r="N968" s="239"/>
      <c r="O968" s="195"/>
      <c r="P968" s="239"/>
      <c r="Q968" s="239"/>
      <c r="R968" s="76"/>
      <c r="S968" s="76"/>
      <c r="T968" s="76"/>
      <c r="U968" s="76"/>
      <c r="V968" s="197"/>
      <c r="W968" s="197"/>
      <c r="X968" s="197"/>
      <c r="Y968" s="197"/>
      <c r="Z968" s="197"/>
      <c r="AA968" s="197"/>
      <c r="AB968" s="197">
        <f t="shared" si="15"/>
        <v>0</v>
      </c>
    </row>
    <row r="969" spans="1:28">
      <c r="A969">
        <f>+IF(P969&gt;0,+MAX(A$8:A968)+1,0)</f>
        <v>0</v>
      </c>
      <c r="B969" s="75"/>
      <c r="C969" s="308"/>
      <c r="D969" s="71"/>
      <c r="E969" s="308"/>
      <c r="F969" s="147"/>
      <c r="G969" s="147"/>
      <c r="H969" s="306" t="str">
        <f>IFERROR(+VLOOKUP(G969,'šifarnik Pg-Pa'!O$6:Q$22,2,FALSE),"")</f>
        <v/>
      </c>
      <c r="I969" s="146" t="str">
        <f>IFERROR(+VLOOKUP($G969,'šifarnik Pg-Pa'!$O$6:$Q$22,3,FALSE),"")</f>
        <v/>
      </c>
      <c r="J969" s="236"/>
      <c r="K969" s="305" t="str">
        <f>IFERROR(+VLOOKUP(J969,'šifarnik Pg-Pa'!O$28:P$140,2,FALSE),"")</f>
        <v/>
      </c>
      <c r="L969" s="245"/>
      <c r="M969" s="238"/>
      <c r="N969" s="239"/>
      <c r="O969" s="195"/>
      <c r="P969" s="239"/>
      <c r="Q969" s="239"/>
      <c r="R969" s="76"/>
      <c r="S969" s="76"/>
      <c r="T969" s="76"/>
      <c r="U969" s="76"/>
      <c r="V969" s="197"/>
      <c r="W969" s="197"/>
      <c r="X969" s="197"/>
      <c r="Y969" s="197"/>
      <c r="Z969" s="197"/>
      <c r="AA969" s="197"/>
      <c r="AB969" s="197">
        <f t="shared" ref="AB969:AB999" si="16">+LEN(O969)</f>
        <v>0</v>
      </c>
    </row>
    <row r="970" spans="1:28">
      <c r="A970">
        <f>+IF(P970&gt;0,+MAX(A$8:A969)+1,0)</f>
        <v>0</v>
      </c>
      <c r="B970" s="75"/>
      <c r="C970" s="308"/>
      <c r="D970" s="71"/>
      <c r="E970" s="308"/>
      <c r="F970" s="147"/>
      <c r="G970" s="147"/>
      <c r="H970" s="306" t="str">
        <f>IFERROR(+VLOOKUP(G970,'šifarnik Pg-Pa'!O$6:Q$22,2,FALSE),"")</f>
        <v/>
      </c>
      <c r="I970" s="146" t="str">
        <f>IFERROR(+VLOOKUP($G970,'šifarnik Pg-Pa'!$O$6:$Q$22,3,FALSE),"")</f>
        <v/>
      </c>
      <c r="J970" s="236"/>
      <c r="K970" s="305" t="str">
        <f>IFERROR(+VLOOKUP(J970,'šifarnik Pg-Pa'!O$28:P$140,2,FALSE),"")</f>
        <v/>
      </c>
      <c r="L970" s="245"/>
      <c r="M970" s="238"/>
      <c r="N970" s="239"/>
      <c r="O970" s="195"/>
      <c r="P970" s="239"/>
      <c r="Q970" s="239"/>
      <c r="R970" s="76"/>
      <c r="S970" s="76"/>
      <c r="T970" s="76"/>
      <c r="U970" s="76"/>
      <c r="V970" s="197"/>
      <c r="W970" s="197"/>
      <c r="X970" s="197"/>
      <c r="Y970" s="197"/>
      <c r="Z970" s="197"/>
      <c r="AA970" s="197"/>
      <c r="AB970" s="197">
        <f t="shared" si="16"/>
        <v>0</v>
      </c>
    </row>
    <row r="971" spans="1:28">
      <c r="A971">
        <f>+IF(P971&gt;0,+MAX(A$8:A970)+1,0)</f>
        <v>0</v>
      </c>
      <c r="B971" s="75"/>
      <c r="C971" s="308"/>
      <c r="D971" s="71"/>
      <c r="E971" s="308"/>
      <c r="F971" s="147"/>
      <c r="G971" s="147"/>
      <c r="H971" s="306" t="str">
        <f>IFERROR(+VLOOKUP(G971,'šifarnik Pg-Pa'!O$6:Q$22,2,FALSE),"")</f>
        <v/>
      </c>
      <c r="I971" s="146" t="str">
        <f>IFERROR(+VLOOKUP($G971,'šifarnik Pg-Pa'!$O$6:$Q$22,3,FALSE),"")</f>
        <v/>
      </c>
      <c r="J971" s="236"/>
      <c r="K971" s="305" t="str">
        <f>IFERROR(+VLOOKUP(J971,'šifarnik Pg-Pa'!O$28:P$140,2,FALSE),"")</f>
        <v/>
      </c>
      <c r="L971" s="245"/>
      <c r="M971" s="238"/>
      <c r="N971" s="239"/>
      <c r="O971" s="195"/>
      <c r="P971" s="239"/>
      <c r="Q971" s="239"/>
      <c r="R971" s="76"/>
      <c r="S971" s="76"/>
      <c r="T971" s="76"/>
      <c r="U971" s="76"/>
      <c r="V971" s="197"/>
      <c r="W971" s="197"/>
      <c r="X971" s="197"/>
      <c r="Y971" s="197"/>
      <c r="Z971" s="197"/>
      <c r="AA971" s="197"/>
      <c r="AB971" s="197">
        <f t="shared" si="16"/>
        <v>0</v>
      </c>
    </row>
    <row r="972" spans="1:28">
      <c r="A972">
        <f>+IF(P972&gt;0,+MAX(A$8:A971)+1,0)</f>
        <v>0</v>
      </c>
      <c r="B972" s="75"/>
      <c r="C972" s="308"/>
      <c r="D972" s="71"/>
      <c r="E972" s="308"/>
      <c r="F972" s="147"/>
      <c r="G972" s="147"/>
      <c r="H972" s="306" t="str">
        <f>IFERROR(+VLOOKUP(G972,'šifarnik Pg-Pa'!O$6:Q$22,2,FALSE),"")</f>
        <v/>
      </c>
      <c r="I972" s="146" t="str">
        <f>IFERROR(+VLOOKUP($G972,'šifarnik Pg-Pa'!$O$6:$Q$22,3,FALSE),"")</f>
        <v/>
      </c>
      <c r="J972" s="236"/>
      <c r="K972" s="305" t="str">
        <f>IFERROR(+VLOOKUP(J972,'šifarnik Pg-Pa'!O$28:P$140,2,FALSE),"")</f>
        <v/>
      </c>
      <c r="L972" s="245"/>
      <c r="M972" s="238"/>
      <c r="N972" s="239"/>
      <c r="O972" s="195"/>
      <c r="P972" s="239"/>
      <c r="Q972" s="239"/>
      <c r="R972" s="76"/>
      <c r="S972" s="76"/>
      <c r="T972" s="76"/>
      <c r="U972" s="76"/>
      <c r="V972" s="197"/>
      <c r="W972" s="197"/>
      <c r="X972" s="197"/>
      <c r="Y972" s="197"/>
      <c r="Z972" s="197"/>
      <c r="AA972" s="197"/>
      <c r="AB972" s="197">
        <f t="shared" si="16"/>
        <v>0</v>
      </c>
    </row>
    <row r="973" spans="1:28">
      <c r="A973">
        <f>+IF(P973&gt;0,+MAX(A$8:A972)+1,0)</f>
        <v>0</v>
      </c>
      <c r="B973" s="75"/>
      <c r="C973" s="308"/>
      <c r="D973" s="71"/>
      <c r="E973" s="308"/>
      <c r="F973" s="147"/>
      <c r="G973" s="147"/>
      <c r="H973" s="306" t="str">
        <f>IFERROR(+VLOOKUP(G973,'šifarnik Pg-Pa'!O$6:Q$22,2,FALSE),"")</f>
        <v/>
      </c>
      <c r="I973" s="146" t="str">
        <f>IFERROR(+VLOOKUP($G973,'šifarnik Pg-Pa'!$O$6:$Q$22,3,FALSE),"")</f>
        <v/>
      </c>
      <c r="J973" s="236"/>
      <c r="K973" s="305" t="str">
        <f>IFERROR(+VLOOKUP(J973,'šifarnik Pg-Pa'!O$28:P$140,2,FALSE),"")</f>
        <v/>
      </c>
      <c r="L973" s="245"/>
      <c r="M973" s="238"/>
      <c r="N973" s="239"/>
      <c r="O973" s="195"/>
      <c r="P973" s="239"/>
      <c r="Q973" s="239"/>
      <c r="R973" s="76"/>
      <c r="S973" s="76"/>
      <c r="T973" s="76"/>
      <c r="U973" s="76"/>
      <c r="V973" s="197"/>
      <c r="W973" s="197"/>
      <c r="X973" s="197"/>
      <c r="Y973" s="197"/>
      <c r="Z973" s="197"/>
      <c r="AA973" s="197"/>
      <c r="AB973" s="197">
        <f t="shared" si="16"/>
        <v>0</v>
      </c>
    </row>
    <row r="974" spans="1:28">
      <c r="A974">
        <f>+IF(P974&gt;0,+MAX(A$8:A973)+1,0)</f>
        <v>0</v>
      </c>
      <c r="B974" s="75"/>
      <c r="C974" s="308"/>
      <c r="D974" s="71"/>
      <c r="E974" s="308"/>
      <c r="F974" s="147"/>
      <c r="G974" s="147"/>
      <c r="H974" s="306" t="str">
        <f>IFERROR(+VLOOKUP(G974,'šifarnik Pg-Pa'!O$6:Q$22,2,FALSE),"")</f>
        <v/>
      </c>
      <c r="I974" s="146" t="str">
        <f>IFERROR(+VLOOKUP($G974,'šifarnik Pg-Pa'!$O$6:$Q$22,3,FALSE),"")</f>
        <v/>
      </c>
      <c r="J974" s="236"/>
      <c r="K974" s="305" t="str">
        <f>IFERROR(+VLOOKUP(J974,'šifarnik Pg-Pa'!O$28:P$140,2,FALSE),"")</f>
        <v/>
      </c>
      <c r="L974" s="245"/>
      <c r="M974" s="238"/>
      <c r="N974" s="239"/>
      <c r="O974" s="195"/>
      <c r="P974" s="239"/>
      <c r="Q974" s="239"/>
      <c r="R974" s="76"/>
      <c r="S974" s="76"/>
      <c r="T974" s="76"/>
      <c r="U974" s="76"/>
      <c r="V974" s="197"/>
      <c r="W974" s="197"/>
      <c r="X974" s="197"/>
      <c r="Y974" s="197"/>
      <c r="Z974" s="197"/>
      <c r="AA974" s="197"/>
      <c r="AB974" s="197">
        <f t="shared" si="16"/>
        <v>0</v>
      </c>
    </row>
    <row r="975" spans="1:28">
      <c r="A975">
        <f>+IF(P975&gt;0,+MAX(A$8:A974)+1,0)</f>
        <v>0</v>
      </c>
      <c r="B975" s="75"/>
      <c r="C975" s="308"/>
      <c r="D975" s="71"/>
      <c r="E975" s="308"/>
      <c r="F975" s="147"/>
      <c r="G975" s="147"/>
      <c r="H975" s="306" t="str">
        <f>IFERROR(+VLOOKUP(G975,'šifarnik Pg-Pa'!O$6:Q$22,2,FALSE),"")</f>
        <v/>
      </c>
      <c r="I975" s="146" t="str">
        <f>IFERROR(+VLOOKUP($G975,'šifarnik Pg-Pa'!$O$6:$Q$22,3,FALSE),"")</f>
        <v/>
      </c>
      <c r="J975" s="236"/>
      <c r="K975" s="305" t="str">
        <f>IFERROR(+VLOOKUP(J975,'šifarnik Pg-Pa'!O$28:P$140,2,FALSE),"")</f>
        <v/>
      </c>
      <c r="L975" s="245"/>
      <c r="M975" s="238"/>
      <c r="N975" s="239"/>
      <c r="O975" s="195"/>
      <c r="P975" s="239"/>
      <c r="Q975" s="239"/>
      <c r="R975" s="76"/>
      <c r="S975" s="76"/>
      <c r="T975" s="76"/>
      <c r="U975" s="76"/>
      <c r="V975" s="197"/>
      <c r="W975" s="197"/>
      <c r="X975" s="197"/>
      <c r="Y975" s="197"/>
      <c r="Z975" s="197"/>
      <c r="AA975" s="197"/>
      <c r="AB975" s="197">
        <f t="shared" si="16"/>
        <v>0</v>
      </c>
    </row>
    <row r="976" spans="1:28">
      <c r="A976">
        <f>+IF(P976&gt;0,+MAX(A$8:A975)+1,0)</f>
        <v>0</v>
      </c>
      <c r="B976" s="75"/>
      <c r="C976" s="308"/>
      <c r="D976" s="71"/>
      <c r="E976" s="308"/>
      <c r="F976" s="147"/>
      <c r="G976" s="147"/>
      <c r="H976" s="306" t="str">
        <f>IFERROR(+VLOOKUP(G976,'šifarnik Pg-Pa'!O$6:Q$22,2,FALSE),"")</f>
        <v/>
      </c>
      <c r="I976" s="146" t="str">
        <f>IFERROR(+VLOOKUP($G976,'šifarnik Pg-Pa'!$O$6:$Q$22,3,FALSE),"")</f>
        <v/>
      </c>
      <c r="J976" s="236"/>
      <c r="K976" s="305" t="str">
        <f>IFERROR(+VLOOKUP(J976,'šifarnik Pg-Pa'!O$28:P$140,2,FALSE),"")</f>
        <v/>
      </c>
      <c r="L976" s="245"/>
      <c r="M976" s="238"/>
      <c r="N976" s="239"/>
      <c r="O976" s="195"/>
      <c r="P976" s="239"/>
      <c r="Q976" s="239"/>
      <c r="R976" s="76"/>
      <c r="S976" s="76"/>
      <c r="T976" s="76"/>
      <c r="U976" s="76"/>
      <c r="V976" s="197"/>
      <c r="W976" s="197"/>
      <c r="X976" s="197"/>
      <c r="Y976" s="197"/>
      <c r="Z976" s="197"/>
      <c r="AA976" s="197"/>
      <c r="AB976" s="197">
        <f t="shared" si="16"/>
        <v>0</v>
      </c>
    </row>
    <row r="977" spans="1:28">
      <c r="A977">
        <f>+IF(P977&gt;0,+MAX(A$8:A976)+1,0)</f>
        <v>0</v>
      </c>
      <c r="B977" s="75"/>
      <c r="C977" s="308"/>
      <c r="D977" s="71"/>
      <c r="E977" s="308"/>
      <c r="F977" s="147"/>
      <c r="G977" s="147"/>
      <c r="H977" s="306" t="str">
        <f>IFERROR(+VLOOKUP(G977,'šifarnik Pg-Pa'!O$6:Q$22,2,FALSE),"")</f>
        <v/>
      </c>
      <c r="I977" s="146" t="str">
        <f>IFERROR(+VLOOKUP($G977,'šifarnik Pg-Pa'!$O$6:$Q$22,3,FALSE),"")</f>
        <v/>
      </c>
      <c r="J977" s="236"/>
      <c r="K977" s="305" t="str">
        <f>IFERROR(+VLOOKUP(J977,'šifarnik Pg-Pa'!O$28:P$140,2,FALSE),"")</f>
        <v/>
      </c>
      <c r="L977" s="245"/>
      <c r="M977" s="238"/>
      <c r="N977" s="239"/>
      <c r="O977" s="195"/>
      <c r="P977" s="239"/>
      <c r="Q977" s="239"/>
      <c r="R977" s="76"/>
      <c r="S977" s="76"/>
      <c r="T977" s="76"/>
      <c r="U977" s="76"/>
      <c r="V977" s="197"/>
      <c r="W977" s="197"/>
      <c r="X977" s="197"/>
      <c r="Y977" s="197"/>
      <c r="Z977" s="197"/>
      <c r="AA977" s="197"/>
      <c r="AB977" s="197">
        <f t="shared" si="16"/>
        <v>0</v>
      </c>
    </row>
    <row r="978" spans="1:28">
      <c r="A978">
        <f>+IF(P978&gt;0,+MAX(A$8:A977)+1,0)</f>
        <v>0</v>
      </c>
      <c r="B978" s="75"/>
      <c r="C978" s="308"/>
      <c r="D978" s="71"/>
      <c r="E978" s="308"/>
      <c r="F978" s="147"/>
      <c r="G978" s="147"/>
      <c r="H978" s="306" t="str">
        <f>IFERROR(+VLOOKUP(G978,'šifarnik Pg-Pa'!O$6:Q$22,2,FALSE),"")</f>
        <v/>
      </c>
      <c r="I978" s="146" t="str">
        <f>IFERROR(+VLOOKUP($G978,'šifarnik Pg-Pa'!$O$6:$Q$22,3,FALSE),"")</f>
        <v/>
      </c>
      <c r="J978" s="236"/>
      <c r="K978" s="305" t="str">
        <f>IFERROR(+VLOOKUP(J978,'šifarnik Pg-Pa'!O$28:P$140,2,FALSE),"")</f>
        <v/>
      </c>
      <c r="L978" s="245"/>
      <c r="M978" s="238"/>
      <c r="N978" s="239"/>
      <c r="O978" s="195"/>
      <c r="P978" s="239"/>
      <c r="Q978" s="239"/>
      <c r="R978" s="76"/>
      <c r="S978" s="76"/>
      <c r="T978" s="76"/>
      <c r="U978" s="76"/>
      <c r="V978" s="197"/>
      <c r="W978" s="197"/>
      <c r="X978" s="197"/>
      <c r="Y978" s="197"/>
      <c r="Z978" s="197"/>
      <c r="AA978" s="197"/>
      <c r="AB978" s="197">
        <f t="shared" si="16"/>
        <v>0</v>
      </c>
    </row>
    <row r="979" spans="1:28">
      <c r="A979">
        <f>+IF(P979&gt;0,+MAX(A$8:A978)+1,0)</f>
        <v>0</v>
      </c>
      <c r="B979" s="75"/>
      <c r="C979" s="308"/>
      <c r="D979" s="71"/>
      <c r="E979" s="308"/>
      <c r="F979" s="147"/>
      <c r="G979" s="147"/>
      <c r="H979" s="306" t="str">
        <f>IFERROR(+VLOOKUP(G979,'šifarnik Pg-Pa'!O$6:Q$22,2,FALSE),"")</f>
        <v/>
      </c>
      <c r="I979" s="146" t="str">
        <f>IFERROR(+VLOOKUP($G979,'šifarnik Pg-Pa'!$O$6:$Q$22,3,FALSE),"")</f>
        <v/>
      </c>
      <c r="J979" s="236"/>
      <c r="K979" s="305" t="str">
        <f>IFERROR(+VLOOKUP(J979,'šifarnik Pg-Pa'!O$28:P$140,2,FALSE),"")</f>
        <v/>
      </c>
      <c r="L979" s="245"/>
      <c r="M979" s="238"/>
      <c r="N979" s="239"/>
      <c r="O979" s="195"/>
      <c r="P979" s="239"/>
      <c r="Q979" s="239"/>
      <c r="R979" s="76"/>
      <c r="S979" s="76"/>
      <c r="T979" s="76"/>
      <c r="U979" s="76"/>
      <c r="V979" s="197"/>
      <c r="W979" s="197"/>
      <c r="X979" s="197"/>
      <c r="Y979" s="197"/>
      <c r="Z979" s="197"/>
      <c r="AA979" s="197"/>
      <c r="AB979" s="197">
        <f t="shared" si="16"/>
        <v>0</v>
      </c>
    </row>
    <row r="980" spans="1:28">
      <c r="A980">
        <f>+IF(P980&gt;0,+MAX(A$8:A979)+1,0)</f>
        <v>0</v>
      </c>
      <c r="B980" s="75"/>
      <c r="C980" s="308"/>
      <c r="D980" s="71"/>
      <c r="E980" s="308"/>
      <c r="F980" s="147"/>
      <c r="G980" s="147"/>
      <c r="H980" s="306" t="str">
        <f>IFERROR(+VLOOKUP(G980,'šifarnik Pg-Pa'!O$6:Q$22,2,FALSE),"")</f>
        <v/>
      </c>
      <c r="I980" s="146" t="str">
        <f>IFERROR(+VLOOKUP($G980,'šifarnik Pg-Pa'!$O$6:$Q$22,3,FALSE),"")</f>
        <v/>
      </c>
      <c r="J980" s="236"/>
      <c r="K980" s="305" t="str">
        <f>IFERROR(+VLOOKUP(J980,'šifarnik Pg-Pa'!O$28:P$140,2,FALSE),"")</f>
        <v/>
      </c>
      <c r="L980" s="245"/>
      <c r="M980" s="238"/>
      <c r="N980" s="239"/>
      <c r="O980" s="195"/>
      <c r="P980" s="239"/>
      <c r="Q980" s="239"/>
      <c r="R980" s="76"/>
      <c r="S980" s="76"/>
      <c r="T980" s="76"/>
      <c r="U980" s="76"/>
      <c r="V980" s="197"/>
      <c r="W980" s="197"/>
      <c r="X980" s="197"/>
      <c r="Y980" s="197"/>
      <c r="Z980" s="197"/>
      <c r="AA980" s="197"/>
      <c r="AB980" s="197">
        <f t="shared" si="16"/>
        <v>0</v>
      </c>
    </row>
    <row r="981" spans="1:28">
      <c r="A981">
        <f>+IF(P981&gt;0,+MAX(A$8:A980)+1,0)</f>
        <v>0</v>
      </c>
      <c r="B981" s="75"/>
      <c r="C981" s="308"/>
      <c r="D981" s="71"/>
      <c r="E981" s="308"/>
      <c r="F981" s="147"/>
      <c r="G981" s="147"/>
      <c r="H981" s="306" t="str">
        <f>IFERROR(+VLOOKUP(G981,'šifarnik Pg-Pa'!O$6:Q$22,2,FALSE),"")</f>
        <v/>
      </c>
      <c r="I981" s="146" t="str">
        <f>IFERROR(+VLOOKUP($G981,'šifarnik Pg-Pa'!$O$6:$Q$22,3,FALSE),"")</f>
        <v/>
      </c>
      <c r="J981" s="236"/>
      <c r="K981" s="305" t="str">
        <f>IFERROR(+VLOOKUP(J981,'šifarnik Pg-Pa'!O$28:P$140,2,FALSE),"")</f>
        <v/>
      </c>
      <c r="L981" s="245"/>
      <c r="M981" s="238"/>
      <c r="N981" s="239"/>
      <c r="O981" s="195"/>
      <c r="P981" s="239"/>
      <c r="Q981" s="239"/>
      <c r="R981" s="76"/>
      <c r="S981" s="76"/>
      <c r="T981" s="76"/>
      <c r="U981" s="76"/>
      <c r="V981" s="197"/>
      <c r="W981" s="197"/>
      <c r="X981" s="197"/>
      <c r="Y981" s="197"/>
      <c r="Z981" s="197"/>
      <c r="AA981" s="197"/>
      <c r="AB981" s="197">
        <f t="shared" si="16"/>
        <v>0</v>
      </c>
    </row>
    <row r="982" spans="1:28">
      <c r="A982">
        <f>+IF(P982&gt;0,+MAX(A$8:A981)+1,0)</f>
        <v>0</v>
      </c>
      <c r="B982" s="75"/>
      <c r="C982" s="308"/>
      <c r="D982" s="71"/>
      <c r="E982" s="308"/>
      <c r="F982" s="147"/>
      <c r="G982" s="147"/>
      <c r="H982" s="306" t="str">
        <f>IFERROR(+VLOOKUP(G982,'šifarnik Pg-Pa'!O$6:Q$22,2,FALSE),"")</f>
        <v/>
      </c>
      <c r="I982" s="146" t="str">
        <f>IFERROR(+VLOOKUP($G982,'šifarnik Pg-Pa'!$O$6:$Q$22,3,FALSE),"")</f>
        <v/>
      </c>
      <c r="J982" s="236"/>
      <c r="K982" s="305" t="str">
        <f>IFERROR(+VLOOKUP(J982,'šifarnik Pg-Pa'!O$28:P$140,2,FALSE),"")</f>
        <v/>
      </c>
      <c r="L982" s="245"/>
      <c r="M982" s="238"/>
      <c r="N982" s="239"/>
      <c r="O982" s="195"/>
      <c r="P982" s="239"/>
      <c r="Q982" s="239"/>
      <c r="R982" s="76"/>
      <c r="S982" s="76"/>
      <c r="T982" s="76"/>
      <c r="U982" s="76"/>
      <c r="V982" s="197"/>
      <c r="W982" s="197"/>
      <c r="X982" s="197"/>
      <c r="Y982" s="197"/>
      <c r="Z982" s="197"/>
      <c r="AA982" s="197"/>
      <c r="AB982" s="197">
        <f t="shared" si="16"/>
        <v>0</v>
      </c>
    </row>
    <row r="983" spans="1:28">
      <c r="A983">
        <f>+IF(P983&gt;0,+MAX(A$8:A982)+1,0)</f>
        <v>0</v>
      </c>
      <c r="B983" s="75"/>
      <c r="C983" s="308"/>
      <c r="D983" s="71"/>
      <c r="E983" s="308"/>
      <c r="F983" s="147"/>
      <c r="G983" s="147"/>
      <c r="H983" s="306" t="str">
        <f>IFERROR(+VLOOKUP(G983,'šifarnik Pg-Pa'!O$6:Q$22,2,FALSE),"")</f>
        <v/>
      </c>
      <c r="I983" s="146" t="str">
        <f>IFERROR(+VLOOKUP($G983,'šifarnik Pg-Pa'!$O$6:$Q$22,3,FALSE),"")</f>
        <v/>
      </c>
      <c r="J983" s="236"/>
      <c r="K983" s="305" t="str">
        <f>IFERROR(+VLOOKUP(J983,'šifarnik Pg-Pa'!O$28:P$140,2,FALSE),"")</f>
        <v/>
      </c>
      <c r="L983" s="245"/>
      <c r="M983" s="238"/>
      <c r="N983" s="239"/>
      <c r="O983" s="195"/>
      <c r="P983" s="239"/>
      <c r="Q983" s="239"/>
      <c r="R983" s="76"/>
      <c r="S983" s="76"/>
      <c r="T983" s="76"/>
      <c r="U983" s="76"/>
      <c r="V983" s="197"/>
      <c r="W983" s="197"/>
      <c r="X983" s="197"/>
      <c r="Y983" s="197"/>
      <c r="Z983" s="197"/>
      <c r="AA983" s="197"/>
      <c r="AB983" s="197">
        <f t="shared" si="16"/>
        <v>0</v>
      </c>
    </row>
    <row r="984" spans="1:28">
      <c r="A984">
        <f>+IF(P984&gt;0,+MAX(A$8:A983)+1,0)</f>
        <v>0</v>
      </c>
      <c r="B984" s="75"/>
      <c r="C984" s="308"/>
      <c r="D984" s="71"/>
      <c r="E984" s="308"/>
      <c r="F984" s="147"/>
      <c r="G984" s="147"/>
      <c r="H984" s="306" t="str">
        <f>IFERROR(+VLOOKUP(G984,'šifarnik Pg-Pa'!O$6:Q$22,2,FALSE),"")</f>
        <v/>
      </c>
      <c r="I984" s="146" t="str">
        <f>IFERROR(+VLOOKUP($G984,'šifarnik Pg-Pa'!$O$6:$Q$22,3,FALSE),"")</f>
        <v/>
      </c>
      <c r="J984" s="236"/>
      <c r="K984" s="305" t="str">
        <f>IFERROR(+VLOOKUP(J984,'šifarnik Pg-Pa'!O$28:P$140,2,FALSE),"")</f>
        <v/>
      </c>
      <c r="L984" s="245"/>
      <c r="M984" s="238"/>
      <c r="N984" s="239"/>
      <c r="O984" s="195"/>
      <c r="P984" s="239"/>
      <c r="Q984" s="239"/>
      <c r="R984" s="76"/>
      <c r="S984" s="76"/>
      <c r="T984" s="76"/>
      <c r="U984" s="76"/>
      <c r="V984" s="197"/>
      <c r="W984" s="197"/>
      <c r="X984" s="197"/>
      <c r="Y984" s="197"/>
      <c r="Z984" s="197"/>
      <c r="AA984" s="197"/>
      <c r="AB984" s="197">
        <f t="shared" si="16"/>
        <v>0</v>
      </c>
    </row>
    <row r="985" spans="1:28">
      <c r="A985">
        <f>+IF(P985&gt;0,+MAX(A$8:A984)+1,0)</f>
        <v>0</v>
      </c>
      <c r="B985" s="75"/>
      <c r="C985" s="308"/>
      <c r="D985" s="71"/>
      <c r="E985" s="308"/>
      <c r="F985" s="147"/>
      <c r="G985" s="147"/>
      <c r="H985" s="306" t="str">
        <f>IFERROR(+VLOOKUP(G985,'šifarnik Pg-Pa'!O$6:Q$22,2,FALSE),"")</f>
        <v/>
      </c>
      <c r="I985" s="146" t="str">
        <f>IFERROR(+VLOOKUP($G985,'šifarnik Pg-Pa'!$O$6:$Q$22,3,FALSE),"")</f>
        <v/>
      </c>
      <c r="J985" s="236"/>
      <c r="K985" s="305" t="str">
        <f>IFERROR(+VLOOKUP(J985,'šifarnik Pg-Pa'!O$28:P$140,2,FALSE),"")</f>
        <v/>
      </c>
      <c r="L985" s="245"/>
      <c r="M985" s="238"/>
      <c r="N985" s="239"/>
      <c r="O985" s="195"/>
      <c r="P985" s="239"/>
      <c r="Q985" s="239"/>
      <c r="R985" s="76"/>
      <c r="S985" s="76"/>
      <c r="T985" s="76"/>
      <c r="U985" s="76"/>
      <c r="V985" s="197"/>
      <c r="W985" s="197"/>
      <c r="X985" s="197"/>
      <c r="Y985" s="197"/>
      <c r="Z985" s="197"/>
      <c r="AA985" s="197"/>
      <c r="AB985" s="197">
        <f t="shared" si="16"/>
        <v>0</v>
      </c>
    </row>
    <row r="986" spans="1:28">
      <c r="A986">
        <f>+IF(P986&gt;0,+MAX(A$8:A985)+1,0)</f>
        <v>0</v>
      </c>
      <c r="B986" s="75"/>
      <c r="C986" s="308"/>
      <c r="D986" s="71"/>
      <c r="E986" s="308"/>
      <c r="F986" s="147"/>
      <c r="G986" s="147"/>
      <c r="H986" s="306" t="str">
        <f>IFERROR(+VLOOKUP(G986,'šifarnik Pg-Pa'!O$6:Q$22,2,FALSE),"")</f>
        <v/>
      </c>
      <c r="I986" s="146" t="str">
        <f>IFERROR(+VLOOKUP($G986,'šifarnik Pg-Pa'!$O$6:$Q$22,3,FALSE),"")</f>
        <v/>
      </c>
      <c r="J986" s="236"/>
      <c r="K986" s="305" t="str">
        <f>IFERROR(+VLOOKUP(J986,'šifarnik Pg-Pa'!O$28:P$140,2,FALSE),"")</f>
        <v/>
      </c>
      <c r="L986" s="245"/>
      <c r="M986" s="238"/>
      <c r="N986" s="239"/>
      <c r="O986" s="195"/>
      <c r="P986" s="239"/>
      <c r="Q986" s="239"/>
      <c r="R986" s="76"/>
      <c r="S986" s="76"/>
      <c r="T986" s="76"/>
      <c r="U986" s="76"/>
      <c r="V986" s="197"/>
      <c r="W986" s="197"/>
      <c r="X986" s="197"/>
      <c r="Y986" s="197"/>
      <c r="Z986" s="197"/>
      <c r="AA986" s="197"/>
      <c r="AB986" s="197">
        <f t="shared" si="16"/>
        <v>0</v>
      </c>
    </row>
    <row r="987" spans="1:28">
      <c r="A987">
        <f>+IF(P987&gt;0,+MAX(A$8:A986)+1,0)</f>
        <v>0</v>
      </c>
      <c r="B987" s="75"/>
      <c r="C987" s="308"/>
      <c r="D987" s="71"/>
      <c r="E987" s="308"/>
      <c r="F987" s="147"/>
      <c r="G987" s="147"/>
      <c r="H987" s="306" t="str">
        <f>IFERROR(+VLOOKUP(G987,'šifarnik Pg-Pa'!O$6:Q$22,2,FALSE),"")</f>
        <v/>
      </c>
      <c r="I987" s="146" t="str">
        <f>IFERROR(+VLOOKUP($G987,'šifarnik Pg-Pa'!$O$6:$Q$22,3,FALSE),"")</f>
        <v/>
      </c>
      <c r="J987" s="236"/>
      <c r="K987" s="305" t="str">
        <f>IFERROR(+VLOOKUP(J987,'šifarnik Pg-Pa'!O$28:P$140,2,FALSE),"")</f>
        <v/>
      </c>
      <c r="L987" s="245"/>
      <c r="M987" s="238"/>
      <c r="N987" s="239"/>
      <c r="O987" s="195"/>
      <c r="P987" s="239"/>
      <c r="Q987" s="239"/>
      <c r="R987" s="76"/>
      <c r="S987" s="76"/>
      <c r="T987" s="76"/>
      <c r="U987" s="76"/>
      <c r="V987" s="197"/>
      <c r="W987" s="197"/>
      <c r="X987" s="197"/>
      <c r="Y987" s="197"/>
      <c r="Z987" s="197"/>
      <c r="AA987" s="197"/>
      <c r="AB987" s="197">
        <f t="shared" si="16"/>
        <v>0</v>
      </c>
    </row>
    <row r="988" spans="1:28">
      <c r="A988">
        <f>+IF(P988&gt;0,+MAX(A$8:A987)+1,0)</f>
        <v>0</v>
      </c>
      <c r="B988" s="75"/>
      <c r="C988" s="308"/>
      <c r="D988" s="71"/>
      <c r="E988" s="308"/>
      <c r="F988" s="147"/>
      <c r="G988" s="147"/>
      <c r="H988" s="306" t="str">
        <f>IFERROR(+VLOOKUP(G988,'šifarnik Pg-Pa'!O$6:Q$22,2,FALSE),"")</f>
        <v/>
      </c>
      <c r="I988" s="146" t="str">
        <f>IFERROR(+VLOOKUP($G988,'šifarnik Pg-Pa'!$O$6:$Q$22,3,FALSE),"")</f>
        <v/>
      </c>
      <c r="J988" s="236"/>
      <c r="K988" s="305" t="str">
        <f>IFERROR(+VLOOKUP(J988,'šifarnik Pg-Pa'!O$28:P$140,2,FALSE),"")</f>
        <v/>
      </c>
      <c r="L988" s="245"/>
      <c r="M988" s="238"/>
      <c r="N988" s="239"/>
      <c r="O988" s="195"/>
      <c r="P988" s="239"/>
      <c r="Q988" s="239"/>
      <c r="R988" s="76"/>
      <c r="S988" s="76"/>
      <c r="T988" s="76"/>
      <c r="U988" s="76"/>
      <c r="V988" s="197"/>
      <c r="W988" s="197"/>
      <c r="X988" s="197"/>
      <c r="Y988" s="197"/>
      <c r="Z988" s="197"/>
      <c r="AA988" s="197"/>
      <c r="AB988" s="197">
        <f t="shared" si="16"/>
        <v>0</v>
      </c>
    </row>
    <row r="989" spans="1:28">
      <c r="A989">
        <f>+IF(P989&gt;0,+MAX(A$8:A988)+1,0)</f>
        <v>0</v>
      </c>
      <c r="B989" s="75"/>
      <c r="C989" s="308"/>
      <c r="D989" s="71"/>
      <c r="E989" s="308"/>
      <c r="F989" s="147"/>
      <c r="G989" s="147"/>
      <c r="H989" s="306" t="str">
        <f>IFERROR(+VLOOKUP(G989,'šifarnik Pg-Pa'!O$6:Q$22,2,FALSE),"")</f>
        <v/>
      </c>
      <c r="I989" s="146" t="str">
        <f>IFERROR(+VLOOKUP($G989,'šifarnik Pg-Pa'!$O$6:$Q$22,3,FALSE),"")</f>
        <v/>
      </c>
      <c r="J989" s="236"/>
      <c r="K989" s="305" t="str">
        <f>IFERROR(+VLOOKUP(J989,'šifarnik Pg-Pa'!O$28:P$140,2,FALSE),"")</f>
        <v/>
      </c>
      <c r="L989" s="245"/>
      <c r="M989" s="238"/>
      <c r="N989" s="239"/>
      <c r="O989" s="195"/>
      <c r="P989" s="239"/>
      <c r="Q989" s="239"/>
      <c r="R989" s="76"/>
      <c r="S989" s="76"/>
      <c r="T989" s="76"/>
      <c r="U989" s="76"/>
      <c r="V989" s="197"/>
      <c r="W989" s="197"/>
      <c r="X989" s="197"/>
      <c r="Y989" s="197"/>
      <c r="Z989" s="197"/>
      <c r="AA989" s="197"/>
      <c r="AB989" s="197">
        <f t="shared" si="16"/>
        <v>0</v>
      </c>
    </row>
    <row r="990" spans="1:28">
      <c r="A990">
        <f>+IF(P990&gt;0,+MAX(A$8:A989)+1,0)</f>
        <v>0</v>
      </c>
      <c r="B990" s="75"/>
      <c r="C990" s="308"/>
      <c r="D990" s="71"/>
      <c r="E990" s="308"/>
      <c r="F990" s="147"/>
      <c r="G990" s="147"/>
      <c r="H990" s="306" t="str">
        <f>IFERROR(+VLOOKUP(G990,'šifarnik Pg-Pa'!O$6:Q$22,2,FALSE),"")</f>
        <v/>
      </c>
      <c r="I990" s="146" t="str">
        <f>IFERROR(+VLOOKUP($G990,'šifarnik Pg-Pa'!$O$6:$Q$22,3,FALSE),"")</f>
        <v/>
      </c>
      <c r="J990" s="236"/>
      <c r="K990" s="305" t="str">
        <f>IFERROR(+VLOOKUP(J990,'šifarnik Pg-Pa'!O$28:P$140,2,FALSE),"")</f>
        <v/>
      </c>
      <c r="L990" s="245"/>
      <c r="M990" s="238"/>
      <c r="N990" s="239"/>
      <c r="O990" s="195"/>
      <c r="P990" s="239"/>
      <c r="Q990" s="239"/>
      <c r="R990" s="76"/>
      <c r="S990" s="76"/>
      <c r="T990" s="76"/>
      <c r="U990" s="76"/>
      <c r="V990" s="197"/>
      <c r="W990" s="197"/>
      <c r="X990" s="197"/>
      <c r="Y990" s="197"/>
      <c r="Z990" s="197"/>
      <c r="AA990" s="197"/>
      <c r="AB990" s="197">
        <f t="shared" si="16"/>
        <v>0</v>
      </c>
    </row>
    <row r="991" spans="1:28">
      <c r="A991">
        <f>+IF(P991&gt;0,+MAX(A$8:A990)+1,0)</f>
        <v>0</v>
      </c>
      <c r="B991" s="75"/>
      <c r="C991" s="308"/>
      <c r="D991" s="71"/>
      <c r="E991" s="308"/>
      <c r="F991" s="147"/>
      <c r="G991" s="147"/>
      <c r="H991" s="306" t="str">
        <f>IFERROR(+VLOOKUP(G991,'šifarnik Pg-Pa'!O$6:Q$22,2,FALSE),"")</f>
        <v/>
      </c>
      <c r="I991" s="146" t="str">
        <f>IFERROR(+VLOOKUP($G991,'šifarnik Pg-Pa'!$O$6:$Q$22,3,FALSE),"")</f>
        <v/>
      </c>
      <c r="J991" s="236"/>
      <c r="K991" s="305" t="str">
        <f>IFERROR(+VLOOKUP(J991,'šifarnik Pg-Pa'!O$28:P$140,2,FALSE),"")</f>
        <v/>
      </c>
      <c r="L991" s="245"/>
      <c r="M991" s="238"/>
      <c r="N991" s="239"/>
      <c r="O991" s="195"/>
      <c r="P991" s="239"/>
      <c r="Q991" s="239"/>
      <c r="R991" s="76"/>
      <c r="S991" s="76"/>
      <c r="T991" s="76"/>
      <c r="U991" s="76"/>
      <c r="V991" s="197"/>
      <c r="W991" s="197"/>
      <c r="X991" s="197"/>
      <c r="Y991" s="197"/>
      <c r="Z991" s="197"/>
      <c r="AA991" s="197"/>
      <c r="AB991" s="197">
        <f t="shared" si="16"/>
        <v>0</v>
      </c>
    </row>
    <row r="992" spans="1:28">
      <c r="A992">
        <f>+IF(P992&gt;0,+MAX(A$8:A991)+1,0)</f>
        <v>0</v>
      </c>
      <c r="B992" s="75"/>
      <c r="C992" s="308"/>
      <c r="D992" s="71"/>
      <c r="E992" s="308"/>
      <c r="F992" s="147"/>
      <c r="G992" s="147"/>
      <c r="H992" s="306" t="str">
        <f>IFERROR(+VLOOKUP(G992,'šifarnik Pg-Pa'!O$6:Q$22,2,FALSE),"")</f>
        <v/>
      </c>
      <c r="I992" s="146" t="str">
        <f>IFERROR(+VLOOKUP($G992,'šifarnik Pg-Pa'!$O$6:$Q$22,3,FALSE),"")</f>
        <v/>
      </c>
      <c r="J992" s="236"/>
      <c r="K992" s="305" t="str">
        <f>IFERROR(+VLOOKUP(J992,'šifarnik Pg-Pa'!O$28:P$140,2,FALSE),"")</f>
        <v/>
      </c>
      <c r="L992" s="245"/>
      <c r="M992" s="238"/>
      <c r="N992" s="239"/>
      <c r="O992" s="195"/>
      <c r="P992" s="239"/>
      <c r="Q992" s="239"/>
      <c r="R992" s="76"/>
      <c r="S992" s="76"/>
      <c r="T992" s="76"/>
      <c r="U992" s="76"/>
      <c r="V992" s="197"/>
      <c r="W992" s="197"/>
      <c r="X992" s="197"/>
      <c r="Y992" s="197"/>
      <c r="Z992" s="197"/>
      <c r="AA992" s="197"/>
      <c r="AB992" s="197">
        <f t="shared" si="16"/>
        <v>0</v>
      </c>
    </row>
    <row r="993" spans="1:28">
      <c r="A993">
        <f>+IF(P993&gt;0,+MAX(A$8:A992)+1,0)</f>
        <v>0</v>
      </c>
      <c r="B993" s="75"/>
      <c r="C993" s="308"/>
      <c r="D993" s="71"/>
      <c r="E993" s="308"/>
      <c r="F993" s="147"/>
      <c r="G993" s="147"/>
      <c r="H993" s="306" t="str">
        <f>IFERROR(+VLOOKUP(G993,'šifarnik Pg-Pa'!O$6:Q$22,2,FALSE),"")</f>
        <v/>
      </c>
      <c r="I993" s="146" t="str">
        <f>IFERROR(+VLOOKUP($G993,'šifarnik Pg-Pa'!$O$6:$Q$22,3,FALSE),"")</f>
        <v/>
      </c>
      <c r="J993" s="236"/>
      <c r="K993" s="305" t="str">
        <f>IFERROR(+VLOOKUP(J993,'šifarnik Pg-Pa'!O$28:P$140,2,FALSE),"")</f>
        <v/>
      </c>
      <c r="L993" s="245"/>
      <c r="M993" s="238"/>
      <c r="N993" s="239"/>
      <c r="O993" s="195"/>
      <c r="P993" s="239"/>
      <c r="Q993" s="239"/>
      <c r="R993" s="76"/>
      <c r="S993" s="76"/>
      <c r="T993" s="76"/>
      <c r="U993" s="76"/>
      <c r="V993" s="197"/>
      <c r="W993" s="197"/>
      <c r="X993" s="197"/>
      <c r="Y993" s="197"/>
      <c r="Z993" s="197"/>
      <c r="AA993" s="197"/>
      <c r="AB993" s="197">
        <f t="shared" si="16"/>
        <v>0</v>
      </c>
    </row>
    <row r="994" spans="1:28">
      <c r="A994">
        <f>+IF(P994&gt;0,+MAX(A$8:A993)+1,0)</f>
        <v>0</v>
      </c>
      <c r="B994" s="75"/>
      <c r="C994" s="308"/>
      <c r="D994" s="71"/>
      <c r="E994" s="308"/>
      <c r="F994" s="147"/>
      <c r="G994" s="147"/>
      <c r="H994" s="306" t="str">
        <f>IFERROR(+VLOOKUP(G994,'šifarnik Pg-Pa'!O$6:Q$22,2,FALSE),"")</f>
        <v/>
      </c>
      <c r="I994" s="146" t="str">
        <f>IFERROR(+VLOOKUP($G994,'šifarnik Pg-Pa'!$O$6:$Q$22,3,FALSE),"")</f>
        <v/>
      </c>
      <c r="J994" s="236"/>
      <c r="K994" s="305" t="str">
        <f>IFERROR(+VLOOKUP(J994,'šifarnik Pg-Pa'!O$28:P$140,2,FALSE),"")</f>
        <v/>
      </c>
      <c r="L994" s="245"/>
      <c r="M994" s="238"/>
      <c r="N994" s="239"/>
      <c r="O994" s="195"/>
      <c r="P994" s="239"/>
      <c r="Q994" s="239"/>
      <c r="R994" s="76"/>
      <c r="S994" s="76"/>
      <c r="T994" s="76"/>
      <c r="U994" s="76"/>
      <c r="V994" s="197"/>
      <c r="W994" s="197"/>
      <c r="X994" s="197"/>
      <c r="Y994" s="197"/>
      <c r="Z994" s="197"/>
      <c r="AA994" s="197"/>
      <c r="AB994" s="197">
        <f t="shared" si="16"/>
        <v>0</v>
      </c>
    </row>
    <row r="995" spans="1:28">
      <c r="A995">
        <f>+IF(P995&gt;0,+MAX(A$8:A994)+1,0)</f>
        <v>0</v>
      </c>
      <c r="B995" s="75"/>
      <c r="C995" s="308"/>
      <c r="D995" s="71"/>
      <c r="E995" s="308"/>
      <c r="F995" s="147"/>
      <c r="G995" s="147"/>
      <c r="H995" s="306" t="str">
        <f>IFERROR(+VLOOKUP(G995,'šifarnik Pg-Pa'!O$6:Q$22,2,FALSE),"")</f>
        <v/>
      </c>
      <c r="I995" s="146" t="str">
        <f>IFERROR(+VLOOKUP($G995,'šifarnik Pg-Pa'!$O$6:$Q$22,3,FALSE),"")</f>
        <v/>
      </c>
      <c r="J995" s="236"/>
      <c r="K995" s="305" t="str">
        <f>IFERROR(+VLOOKUP(J995,'šifarnik Pg-Pa'!O$28:P$140,2,FALSE),"")</f>
        <v/>
      </c>
      <c r="L995" s="245"/>
      <c r="M995" s="238"/>
      <c r="N995" s="239"/>
      <c r="O995" s="195"/>
      <c r="P995" s="239"/>
      <c r="Q995" s="239"/>
      <c r="R995" s="76"/>
      <c r="S995" s="76"/>
      <c r="T995" s="76"/>
      <c r="U995" s="76"/>
      <c r="V995" s="197"/>
      <c r="W995" s="197"/>
      <c r="X995" s="197"/>
      <c r="Y995" s="197"/>
      <c r="Z995" s="197"/>
      <c r="AA995" s="197"/>
      <c r="AB995" s="197">
        <f t="shared" si="16"/>
        <v>0</v>
      </c>
    </row>
    <row r="996" spans="1:28">
      <c r="A996">
        <f>+IF(P996&gt;0,+MAX(A$8:A995)+1,0)</f>
        <v>0</v>
      </c>
      <c r="B996" s="75"/>
      <c r="C996" s="308"/>
      <c r="D996" s="71"/>
      <c r="E996" s="308"/>
      <c r="F996" s="147"/>
      <c r="G996" s="147"/>
      <c r="H996" s="306" t="str">
        <f>IFERROR(+VLOOKUP(G996,'šifarnik Pg-Pa'!O$6:Q$22,2,FALSE),"")</f>
        <v/>
      </c>
      <c r="I996" s="146" t="str">
        <f>IFERROR(+VLOOKUP($G996,'šifarnik Pg-Pa'!$O$6:$Q$22,3,FALSE),"")</f>
        <v/>
      </c>
      <c r="J996" s="236"/>
      <c r="K996" s="305" t="str">
        <f>IFERROR(+VLOOKUP(J996,'šifarnik Pg-Pa'!O$28:P$140,2,FALSE),"")</f>
        <v/>
      </c>
      <c r="L996" s="245"/>
      <c r="M996" s="238"/>
      <c r="N996" s="239"/>
      <c r="O996" s="195"/>
      <c r="P996" s="239"/>
      <c r="Q996" s="239"/>
      <c r="R996" s="76"/>
      <c r="S996" s="76"/>
      <c r="T996" s="76"/>
      <c r="U996" s="76"/>
      <c r="V996" s="197"/>
      <c r="W996" s="197"/>
      <c r="X996" s="197"/>
      <c r="Y996" s="197"/>
      <c r="Z996" s="197"/>
      <c r="AA996" s="197"/>
      <c r="AB996" s="197">
        <f t="shared" si="16"/>
        <v>0</v>
      </c>
    </row>
    <row r="997" spans="1:28">
      <c r="A997">
        <f>+IF(P997&gt;0,+MAX(A$8:A996)+1,0)</f>
        <v>0</v>
      </c>
      <c r="B997" s="75"/>
      <c r="C997" s="308"/>
      <c r="D997" s="71"/>
      <c r="E997" s="308"/>
      <c r="F997" s="147"/>
      <c r="G997" s="147"/>
      <c r="H997" s="306" t="str">
        <f>IFERROR(+VLOOKUP(G997,'šifarnik Pg-Pa'!O$6:Q$22,2,FALSE),"")</f>
        <v/>
      </c>
      <c r="I997" s="146" t="str">
        <f>IFERROR(+VLOOKUP($G997,'šifarnik Pg-Pa'!$O$6:$Q$22,3,FALSE),"")</f>
        <v/>
      </c>
      <c r="J997" s="236"/>
      <c r="K997" s="305" t="str">
        <f>IFERROR(+VLOOKUP(J997,'šifarnik Pg-Pa'!O$28:P$140,2,FALSE),"")</f>
        <v/>
      </c>
      <c r="L997" s="245"/>
      <c r="M997" s="238"/>
      <c r="N997" s="239"/>
      <c r="O997" s="195"/>
      <c r="P997" s="239"/>
      <c r="Q997" s="239"/>
      <c r="R997" s="76"/>
      <c r="S997" s="76"/>
      <c r="T997" s="76"/>
      <c r="U997" s="76"/>
      <c r="V997" s="197"/>
      <c r="W997" s="197"/>
      <c r="X997" s="197"/>
      <c r="Y997" s="197"/>
      <c r="Z997" s="197"/>
      <c r="AA997" s="197"/>
      <c r="AB997" s="197">
        <f t="shared" si="16"/>
        <v>0</v>
      </c>
    </row>
    <row r="998" spans="1:28">
      <c r="A998">
        <f>+IF(P998&gt;0,+MAX(A$8:A997)+1,0)</f>
        <v>0</v>
      </c>
      <c r="B998" s="75"/>
      <c r="C998" s="308"/>
      <c r="D998" s="71"/>
      <c r="E998" s="308"/>
      <c r="F998" s="147"/>
      <c r="G998" s="147"/>
      <c r="H998" s="306" t="str">
        <f>IFERROR(+VLOOKUP(G998,'šifarnik Pg-Pa'!O$6:Q$22,2,FALSE),"")</f>
        <v/>
      </c>
      <c r="I998" s="146" t="str">
        <f>IFERROR(+VLOOKUP($G998,'šifarnik Pg-Pa'!$O$6:$Q$22,3,FALSE),"")</f>
        <v/>
      </c>
      <c r="J998" s="236"/>
      <c r="K998" s="305" t="str">
        <f>IFERROR(+VLOOKUP(J998,'šifarnik Pg-Pa'!O$28:P$140,2,FALSE),"")</f>
        <v/>
      </c>
      <c r="L998" s="245"/>
      <c r="M998" s="238"/>
      <c r="N998" s="239"/>
      <c r="O998" s="195"/>
      <c r="P998" s="239"/>
      <c r="Q998" s="239"/>
      <c r="R998" s="76"/>
      <c r="S998" s="76"/>
      <c r="T998" s="76"/>
      <c r="U998" s="76"/>
      <c r="V998" s="197"/>
      <c r="W998" s="197"/>
      <c r="X998" s="197"/>
      <c r="Y998" s="197"/>
      <c r="Z998" s="197"/>
      <c r="AA998" s="197"/>
      <c r="AB998" s="197">
        <f t="shared" si="16"/>
        <v>0</v>
      </c>
    </row>
    <row r="999" spans="1:28">
      <c r="A999">
        <f>+IF(P999&gt;0,+MAX(A$8:A998)+1,0)</f>
        <v>0</v>
      </c>
      <c r="B999" s="75"/>
      <c r="C999" s="308"/>
      <c r="D999" s="71"/>
      <c r="E999" s="308"/>
      <c r="F999" s="147"/>
      <c r="G999" s="147"/>
      <c r="H999" s="306" t="str">
        <f>IFERROR(+VLOOKUP(G999,'šifarnik Pg-Pa'!O$6:Q$22,2,FALSE),"")</f>
        <v/>
      </c>
      <c r="I999" s="146" t="str">
        <f>IFERROR(+VLOOKUP($G999,'šifarnik Pg-Pa'!$O$6:$Q$22,3,FALSE),"")</f>
        <v/>
      </c>
      <c r="J999" s="236"/>
      <c r="K999" s="305" t="str">
        <f>IFERROR(+VLOOKUP(J999,'šifarnik Pg-Pa'!O$28:P$140,2,FALSE),"")</f>
        <v/>
      </c>
      <c r="L999" s="245"/>
      <c r="M999" s="238"/>
      <c r="N999" s="239"/>
      <c r="O999" s="195"/>
      <c r="P999" s="239"/>
      <c r="Q999" s="239"/>
      <c r="R999" s="76"/>
      <c r="S999" s="76"/>
      <c r="T999" s="76"/>
      <c r="U999" s="76"/>
      <c r="V999" s="197">
        <v>0</v>
      </c>
      <c r="W999" s="197">
        <v>0</v>
      </c>
      <c r="X999" s="197"/>
      <c r="Y999" s="197"/>
      <c r="Z999" s="197"/>
      <c r="AA999" s="197"/>
      <c r="AB999" s="197">
        <f t="shared" si="16"/>
        <v>0</v>
      </c>
    </row>
  </sheetData>
  <sheetProtection algorithmName="SHA-512" hashValue="WKlSuTq1JofDpUEf/sj7ocGJYpAHsN8KbPF248bw2JsH2hMr36zmXKYSqL6IFkQAm4StZgMsdm9Dy9aANSgQ1w==" saltValue="l2BUilf3HUNPOxQy1UfXyg==" spinCount="100000" sheet="1" formatCells="0" formatColumns="0" formatRows="0" autoFilter="0"/>
  <autoFilter ref="A7:Q999"/>
  <mergeCells count="1">
    <mergeCell ref="C3:F3"/>
  </mergeCells>
  <conditionalFormatting sqref="AD128:AD130 AD156:AD158">
    <cfRule type="expression" dxfId="100" priority="95">
      <formula>$AC128&gt;=$AC$3</formula>
    </cfRule>
  </conditionalFormatting>
  <conditionalFormatting sqref="AD9">
    <cfRule type="expression" dxfId="99" priority="92">
      <formula>$AE9=3</formula>
    </cfRule>
    <cfRule type="expression" dxfId="98" priority="93">
      <formula>$AE9=2</formula>
    </cfRule>
    <cfRule type="expression" dxfId="97" priority="94">
      <formula>$AE9=1</formula>
    </cfRule>
  </conditionalFormatting>
  <conditionalFormatting sqref="AD10:AD127">
    <cfRule type="expression" dxfId="96" priority="89">
      <formula>$AE10=3</formula>
    </cfRule>
    <cfRule type="expression" dxfId="95" priority="90">
      <formula>$AE10=2</formula>
    </cfRule>
    <cfRule type="expression" dxfId="94" priority="91">
      <formula>$AE10=1</formula>
    </cfRule>
  </conditionalFormatting>
  <conditionalFormatting sqref="AD131:AD155">
    <cfRule type="expression" dxfId="93" priority="86">
      <formula>$AE131=3</formula>
    </cfRule>
    <cfRule type="expression" dxfId="92" priority="87">
      <formula>$AE131=2</formula>
    </cfRule>
    <cfRule type="expression" dxfId="91" priority="88">
      <formula>$AE131=1</formula>
    </cfRule>
  </conditionalFormatting>
  <conditionalFormatting sqref="AD159">
    <cfRule type="expression" dxfId="90" priority="83">
      <formula>$AE159=3</formula>
    </cfRule>
    <cfRule type="expression" dxfId="89" priority="84">
      <formula>$AE159=2</formula>
    </cfRule>
    <cfRule type="expression" dxfId="88" priority="85">
      <formula>$AE159=1</formula>
    </cfRule>
  </conditionalFormatting>
  <conditionalFormatting sqref="J8:J999">
    <cfRule type="expression" dxfId="87" priority="69">
      <formula>AND(+G8&lt;&gt;LEFT(J8,4),+G8&lt;&gt;LEFT(L8,4))</formula>
    </cfRule>
  </conditionalFormatting>
  <conditionalFormatting sqref="J8:J300">
    <cfRule type="expression" dxfId="86" priority="68">
      <formula>AND(+G8&lt;&gt;LEFT(J8,4),+G8&lt;&gt;LEFT(L8,4))</formula>
    </cfRule>
  </conditionalFormatting>
  <conditionalFormatting sqref="J8:J300">
    <cfRule type="expression" dxfId="85" priority="67">
      <formula>AND(+G8&lt;&gt;LEFT(J8,4),+G8&lt;&gt;LEFT(L8,4))</formula>
    </cfRule>
  </conditionalFormatting>
  <conditionalFormatting sqref="J9:J300">
    <cfRule type="expression" dxfId="84" priority="66">
      <formula>AND(+G9&lt;&gt;LEFT(J9,4),+G9&lt;&gt;LEFT(L9,4))</formula>
    </cfRule>
  </conditionalFormatting>
  <conditionalFormatting sqref="J8">
    <cfRule type="expression" dxfId="83" priority="65">
      <formula>AND(+G8&lt;&gt;LEFT(J8,4),+G8&lt;&gt;LEFT(L8,4))</formula>
    </cfRule>
  </conditionalFormatting>
  <conditionalFormatting sqref="O8">
    <cfRule type="expression" dxfId="82" priority="60">
      <formula>$AB8&gt;3</formula>
    </cfRule>
    <cfRule type="expression" dxfId="81" priority="61">
      <formula>"len($O$8&gt;3"</formula>
    </cfRule>
  </conditionalFormatting>
  <conditionalFormatting sqref="O8:O157 O164:O999">
    <cfRule type="expression" dxfId="80" priority="59">
      <formula>$AB8&gt;3</formula>
    </cfRule>
  </conditionalFormatting>
  <conditionalFormatting sqref="J8:J22">
    <cfRule type="expression" dxfId="79" priority="58">
      <formula>AND(+G8&lt;&gt;LEFT(J8,4),+G8&lt;&gt;LEFT(L8,4))</formula>
    </cfRule>
  </conditionalFormatting>
  <conditionalFormatting sqref="J8:J22">
    <cfRule type="expression" dxfId="78" priority="57">
      <formula>AND(+G8&lt;&gt;LEFT(J8,4),+G8&lt;&gt;LEFT(L8,4))</formula>
    </cfRule>
  </conditionalFormatting>
  <conditionalFormatting sqref="J8:J22">
    <cfRule type="expression" dxfId="77" priority="56">
      <formula>AND(+G8&lt;&gt;LEFT(J8,4),+G8&lt;&gt;LEFT(L8,4))</formula>
    </cfRule>
  </conditionalFormatting>
  <conditionalFormatting sqref="J9:J22">
    <cfRule type="expression" dxfId="76" priority="55">
      <formula>AND(+G9&lt;&gt;LEFT(J9,4),+G9&lt;&gt;LEFT(L9,4))</formula>
    </cfRule>
  </conditionalFormatting>
  <conditionalFormatting sqref="J8">
    <cfRule type="expression" dxfId="75" priority="54">
      <formula>AND(+G8&lt;&gt;LEFT(J8,4),+G8&lt;&gt;LEFT(L8,4))</formula>
    </cfRule>
  </conditionalFormatting>
  <conditionalFormatting sqref="J9:J22">
    <cfRule type="expression" dxfId="74" priority="53">
      <formula>AND(+G9&lt;&gt;LEFT(J9,4),+G9&lt;&gt;LEFT(L9,4))</formula>
    </cfRule>
  </conditionalFormatting>
  <conditionalFormatting sqref="O8">
    <cfRule type="expression" dxfId="73" priority="51">
      <formula>$AB8&gt;3</formula>
    </cfRule>
    <cfRule type="expression" dxfId="72" priority="52">
      <formula>"len($O$8&gt;3"</formula>
    </cfRule>
  </conditionalFormatting>
  <conditionalFormatting sqref="O8:O22">
    <cfRule type="expression" dxfId="71" priority="50">
      <formula>$AB8&gt;3</formula>
    </cfRule>
  </conditionalFormatting>
  <conditionalFormatting sqref="J23:J42">
    <cfRule type="expression" dxfId="70" priority="49">
      <formula>AND(+G23&lt;&gt;LEFT(J23,4),+G23&lt;&gt;LEFT(L23,4))</formula>
    </cfRule>
  </conditionalFormatting>
  <conditionalFormatting sqref="J23:J42">
    <cfRule type="expression" dxfId="69" priority="48">
      <formula>AND(+G23&lt;&gt;LEFT(J23,4),+G23&lt;&gt;LEFT(L23,4))</formula>
    </cfRule>
  </conditionalFormatting>
  <conditionalFormatting sqref="J23:J42">
    <cfRule type="expression" dxfId="68" priority="47">
      <formula>AND(+G23&lt;&gt;LEFT(J23,4),+G23&lt;&gt;LEFT(L23,4))</formula>
    </cfRule>
  </conditionalFormatting>
  <conditionalFormatting sqref="J23:J42">
    <cfRule type="expression" dxfId="67" priority="46">
      <formula>AND(+G23&lt;&gt;LEFT(J23,4),+G23&lt;&gt;LEFT(L23,4))</formula>
    </cfRule>
  </conditionalFormatting>
  <conditionalFormatting sqref="J43:J54">
    <cfRule type="expression" dxfId="66" priority="45">
      <formula>AND(+G43&lt;&gt;LEFT(J43,4),+G43&lt;&gt;LEFT(L43,4))</formula>
    </cfRule>
  </conditionalFormatting>
  <conditionalFormatting sqref="J43:J54">
    <cfRule type="expression" dxfId="65" priority="44">
      <formula>AND(+G43&lt;&gt;LEFT(J43,4),+G43&lt;&gt;LEFT(L43,4))</formula>
    </cfRule>
  </conditionalFormatting>
  <conditionalFormatting sqref="J43:J54">
    <cfRule type="expression" dxfId="64" priority="43">
      <formula>AND(+G43&lt;&gt;LEFT(J43,4),+G43&lt;&gt;LEFT(L43,4))</formula>
    </cfRule>
  </conditionalFormatting>
  <conditionalFormatting sqref="J43:J54">
    <cfRule type="expression" dxfId="63" priority="42">
      <formula>AND(+G43&lt;&gt;LEFT(J43,4),+G43&lt;&gt;LEFT(L43,4))</formula>
    </cfRule>
  </conditionalFormatting>
  <conditionalFormatting sqref="O23:O42">
    <cfRule type="expression" dxfId="62" priority="41">
      <formula>$AB23&gt;3</formula>
    </cfRule>
  </conditionalFormatting>
  <conditionalFormatting sqref="J55:J56">
    <cfRule type="expression" dxfId="61" priority="40">
      <formula>AND(+G55&lt;&gt;LEFT(J55,4),+G55&lt;&gt;LEFT(L55,4))</formula>
    </cfRule>
  </conditionalFormatting>
  <conditionalFormatting sqref="J55:J56">
    <cfRule type="expression" dxfId="60" priority="39">
      <formula>AND(+G55&lt;&gt;LEFT(J55,4),+G55&lt;&gt;LEFT(L55,4))</formula>
    </cfRule>
  </conditionalFormatting>
  <conditionalFormatting sqref="J55:J56">
    <cfRule type="expression" dxfId="59" priority="38">
      <formula>AND(+G55&lt;&gt;LEFT(J55,4),+G55&lt;&gt;LEFT(L55,4))</formula>
    </cfRule>
  </conditionalFormatting>
  <conditionalFormatting sqref="J55:J56">
    <cfRule type="expression" dxfId="58" priority="37">
      <formula>AND(+G55&lt;&gt;LEFT(J55,4),+G55&lt;&gt;LEFT(L55,4))</formula>
    </cfRule>
  </conditionalFormatting>
  <conditionalFormatting sqref="J57:J63">
    <cfRule type="expression" dxfId="57" priority="36">
      <formula>AND(+G57&lt;&gt;LEFT(J57,4),+G57&lt;&gt;LEFT(L57,4))</formula>
    </cfRule>
  </conditionalFormatting>
  <conditionalFormatting sqref="J57:J63">
    <cfRule type="expression" dxfId="56" priority="35">
      <formula>AND(+G57&lt;&gt;LEFT(J57,4),+G57&lt;&gt;LEFT(L57,4))</formula>
    </cfRule>
  </conditionalFormatting>
  <conditionalFormatting sqref="J57:J63">
    <cfRule type="expression" dxfId="55" priority="34">
      <formula>AND(+G57&lt;&gt;LEFT(J57,4),+G57&lt;&gt;LEFT(L57,4))</formula>
    </cfRule>
  </conditionalFormatting>
  <conditionalFormatting sqref="J57:J63">
    <cfRule type="expression" dxfId="54" priority="33">
      <formula>AND(+G57&lt;&gt;LEFT(J57,4),+G57&lt;&gt;LEFT(L57,4))</formula>
    </cfRule>
  </conditionalFormatting>
  <conditionalFormatting sqref="J64:J87">
    <cfRule type="expression" dxfId="53" priority="32">
      <formula>AND(+G64&lt;&gt;LEFT(J64,4),+G64&lt;&gt;LEFT(L64,4))</formula>
    </cfRule>
  </conditionalFormatting>
  <conditionalFormatting sqref="J64:J87">
    <cfRule type="expression" dxfId="52" priority="31">
      <formula>AND(+G64&lt;&gt;LEFT(J64,4),+G64&lt;&gt;LEFT(L64,4))</formula>
    </cfRule>
  </conditionalFormatting>
  <conditionalFormatting sqref="J64:J87">
    <cfRule type="expression" dxfId="51" priority="30">
      <formula>AND(+G64&lt;&gt;LEFT(J64,4),+G64&lt;&gt;LEFT(L64,4))</formula>
    </cfRule>
  </conditionalFormatting>
  <conditionalFormatting sqref="J64:J87">
    <cfRule type="expression" dxfId="50" priority="29">
      <formula>AND(+G64&lt;&gt;LEFT(J64,4),+G64&lt;&gt;LEFT(L64,4))</formula>
    </cfRule>
  </conditionalFormatting>
  <conditionalFormatting sqref="J88">
    <cfRule type="expression" dxfId="49" priority="28">
      <formula>AND(+G88&lt;&gt;LEFT(J88,4),+G88&lt;&gt;LEFT(L88,4))</formula>
    </cfRule>
  </conditionalFormatting>
  <conditionalFormatting sqref="J88">
    <cfRule type="expression" dxfId="48" priority="27">
      <formula>AND(+G88&lt;&gt;LEFT(J88,4),+G88&lt;&gt;LEFT(L88,4))</formula>
    </cfRule>
  </conditionalFormatting>
  <conditionalFormatting sqref="J88">
    <cfRule type="expression" dxfId="47" priority="26">
      <formula>AND(+G88&lt;&gt;LEFT(J88,4),+G88&lt;&gt;LEFT(L88,4))</formula>
    </cfRule>
  </conditionalFormatting>
  <conditionalFormatting sqref="J88">
    <cfRule type="expression" dxfId="46" priority="25">
      <formula>AND(+G88&lt;&gt;LEFT(J88,4),+G88&lt;&gt;LEFT(L88,4))</formula>
    </cfRule>
  </conditionalFormatting>
  <conditionalFormatting sqref="O88">
    <cfRule type="expression" dxfId="45" priority="24">
      <formula>$AB88&gt;3</formula>
    </cfRule>
  </conditionalFormatting>
  <conditionalFormatting sqref="J89:J93">
    <cfRule type="expression" dxfId="44" priority="23">
      <formula>AND(+G89&lt;&gt;LEFT(J89,4),+G89&lt;&gt;LEFT(L89,4))</formula>
    </cfRule>
  </conditionalFormatting>
  <conditionalFormatting sqref="J89:J93">
    <cfRule type="expression" dxfId="43" priority="22">
      <formula>AND(+G89&lt;&gt;LEFT(J89,4),+G89&lt;&gt;LEFT(L89,4))</formula>
    </cfRule>
  </conditionalFormatting>
  <conditionalFormatting sqref="J89:J93">
    <cfRule type="expression" dxfId="42" priority="21">
      <formula>AND(+G89&lt;&gt;LEFT(J89,4),+G89&lt;&gt;LEFT(L89,4))</formula>
    </cfRule>
  </conditionalFormatting>
  <conditionalFormatting sqref="J89:J93">
    <cfRule type="expression" dxfId="41" priority="20">
      <formula>AND(+G89&lt;&gt;LEFT(J89,4),+G89&lt;&gt;LEFT(L89,4))</formula>
    </cfRule>
  </conditionalFormatting>
  <conditionalFormatting sqref="J120:J121">
    <cfRule type="expression" dxfId="40" priority="19">
      <formula>AND(+G120&lt;&gt;LEFT(J120,4),+G120&lt;&gt;LEFT(L120,4))</formula>
    </cfRule>
  </conditionalFormatting>
  <conditionalFormatting sqref="J120:J121">
    <cfRule type="expression" dxfId="39" priority="18">
      <formula>AND(+G120&lt;&gt;LEFT(J120,4),+G120&lt;&gt;LEFT(L120,4))</formula>
    </cfRule>
  </conditionalFormatting>
  <conditionalFormatting sqref="J120:J121">
    <cfRule type="expression" dxfId="38" priority="17">
      <formula>AND(+G120&lt;&gt;LEFT(J120,4),+G120&lt;&gt;LEFT(L120,4))</formula>
    </cfRule>
  </conditionalFormatting>
  <conditionalFormatting sqref="J120:J121">
    <cfRule type="expression" dxfId="37" priority="16">
      <formula>AND(+G120&lt;&gt;LEFT(J120,4),+G120&lt;&gt;LEFT(L120,4))</formula>
    </cfRule>
  </conditionalFormatting>
  <conditionalFormatting sqref="J128:J142">
    <cfRule type="expression" dxfId="36" priority="15">
      <formula>AND(+G128&lt;&gt;LEFT(J128,4),+G128&lt;&gt;LEFT(L128,4))</formula>
    </cfRule>
  </conditionalFormatting>
  <conditionalFormatting sqref="J128:J142">
    <cfRule type="expression" dxfId="35" priority="14">
      <formula>AND(+G128&lt;&gt;LEFT(J128,4),+G128&lt;&gt;LEFT(L128,4))</formula>
    </cfRule>
  </conditionalFormatting>
  <conditionalFormatting sqref="J128:J142">
    <cfRule type="expression" dxfId="34" priority="13">
      <formula>AND(+G128&lt;&gt;LEFT(J128,4),+G128&lt;&gt;LEFT(L128,4))</formula>
    </cfRule>
  </conditionalFormatting>
  <conditionalFormatting sqref="J128:J142">
    <cfRule type="expression" dxfId="33" priority="12">
      <formula>AND(+G128&lt;&gt;LEFT(J128,4),+G128&lt;&gt;LEFT(L128,4))</formula>
    </cfRule>
  </conditionalFormatting>
  <conditionalFormatting sqref="J143">
    <cfRule type="expression" dxfId="32" priority="11">
      <formula>AND(+G143&lt;&gt;LEFT(J143,4),+G143&lt;&gt;LEFT(L143,4))</formula>
    </cfRule>
  </conditionalFormatting>
  <conditionalFormatting sqref="J143">
    <cfRule type="expression" dxfId="31" priority="10">
      <formula>AND(+G143&lt;&gt;LEFT(J143,4),+G143&lt;&gt;LEFT(L143,4))</formula>
    </cfRule>
  </conditionalFormatting>
  <conditionalFormatting sqref="J143">
    <cfRule type="expression" dxfId="30" priority="9">
      <formula>AND(+G143&lt;&gt;LEFT(J143,4),+G143&lt;&gt;LEFT(L143,4))</formula>
    </cfRule>
  </conditionalFormatting>
  <conditionalFormatting sqref="J143">
    <cfRule type="expression" dxfId="29" priority="8">
      <formula>AND(+G143&lt;&gt;LEFT(J143,4),+G143&lt;&gt;LEFT(L143,4))</formula>
    </cfRule>
  </conditionalFormatting>
  <conditionalFormatting sqref="J301">
    <cfRule type="expression" dxfId="28" priority="7">
      <formula>AND(+G301&lt;&gt;LEFT(J301,4),+G301&lt;&gt;LEFT(L301,4))</formula>
    </cfRule>
  </conditionalFormatting>
  <conditionalFormatting sqref="J301">
    <cfRule type="expression" dxfId="27" priority="6">
      <formula>AND(+G301&lt;&gt;LEFT(J301,4),+G301&lt;&gt;LEFT(L301,4))</formula>
    </cfRule>
  </conditionalFormatting>
  <conditionalFormatting sqref="J301">
    <cfRule type="expression" dxfId="26" priority="5">
      <formula>AND(+G301&lt;&gt;LEFT(J301,4),+G301&lt;&gt;LEFT(L301,4))</formula>
    </cfRule>
  </conditionalFormatting>
  <conditionalFormatting sqref="J302:J310">
    <cfRule type="expression" dxfId="25" priority="4">
      <formula>AND(+G302&lt;&gt;LEFT(J302,4),+G302&lt;&gt;LEFT(L302,4))</formula>
    </cfRule>
  </conditionalFormatting>
  <conditionalFormatting sqref="J302:J310">
    <cfRule type="expression" dxfId="24" priority="3">
      <formula>AND(+G302&lt;&gt;LEFT(J302,4),+G302&lt;&gt;LEFT(L302,4))</formula>
    </cfRule>
  </conditionalFormatting>
  <conditionalFormatting sqref="J302:J310">
    <cfRule type="expression" dxfId="23" priority="2">
      <formula>AND(+G302&lt;&gt;LEFT(J302,4),+G302&lt;&gt;LEFT(L302,4))</formula>
    </cfRule>
  </conditionalFormatting>
  <conditionalFormatting sqref="O212:O215">
    <cfRule type="expression" dxfId="22" priority="1">
      <formula>$AB212&gt;3</formula>
    </cfRule>
  </conditionalFormatting>
  <dataValidations count="5">
    <dataValidation type="list" allowBlank="1" showInputMessage="1" showErrorMessage="1" sqref="F8:F999">
      <formula1>$X$8:$X$150</formula1>
    </dataValidation>
    <dataValidation type="list" allowBlank="1" showInputMessage="1" showErrorMessage="1" sqref="G8:G999">
      <formula1>$Y$8:$Y$24</formula1>
    </dataValidation>
    <dataValidation type="list" allowBlank="1" showInputMessage="1" showErrorMessage="1" sqref="C3:F3">
      <formula1>$W$8:$W$186</formula1>
    </dataValidation>
    <dataValidation type="list" allowBlank="1" showInputMessage="1" showErrorMessage="1" sqref="D5">
      <formula1>$V$9:$V$20</formula1>
    </dataValidation>
    <dataValidation type="list" allowBlank="1" showInputMessage="1" showErrorMessage="1" sqref="J8:J999">
      <formula1>$Z$8:$Z$110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3:I34"/>
  <sheetViews>
    <sheetView workbookViewId="0">
      <selection activeCell="C3" sqref="C3"/>
    </sheetView>
  </sheetViews>
  <sheetFormatPr defaultRowHeight="15"/>
  <sheetData>
    <row r="3" spans="1:9" ht="15.75" thickBot="1">
      <c r="A3" s="169">
        <v>978</v>
      </c>
      <c r="B3" s="187" t="s">
        <v>1595</v>
      </c>
      <c r="C3" s="169" t="s">
        <v>1286</v>
      </c>
      <c r="D3" s="169">
        <v>1</v>
      </c>
      <c r="E3">
        <f>+I3/10000</f>
        <v>118.20569999999999</v>
      </c>
      <c r="F3">
        <v>118.5</v>
      </c>
      <c r="I3" s="188">
        <v>1182057</v>
      </c>
    </row>
    <row r="4" spans="1:9" ht="15.75" thickBot="1">
      <c r="A4" s="169">
        <v>36</v>
      </c>
      <c r="B4" s="187" t="s">
        <v>1596</v>
      </c>
      <c r="C4" s="169" t="s">
        <v>1287</v>
      </c>
      <c r="D4" s="169">
        <v>1</v>
      </c>
      <c r="E4">
        <f t="shared" ref="E4:E34" si="0">+I4/10000</f>
        <v>74.175299999999993</v>
      </c>
      <c r="I4" s="188">
        <v>741753</v>
      </c>
    </row>
    <row r="5" spans="1:9" ht="15.75" thickBot="1">
      <c r="A5" s="169">
        <v>124</v>
      </c>
      <c r="B5" s="187" t="s">
        <v>1597</v>
      </c>
      <c r="C5" s="169" t="s">
        <v>1288</v>
      </c>
      <c r="D5" s="169">
        <v>1</v>
      </c>
      <c r="E5">
        <f t="shared" si="0"/>
        <v>78.830100000000002</v>
      </c>
      <c r="I5" s="188">
        <v>788301</v>
      </c>
    </row>
    <row r="6" spans="1:9" ht="15.75" thickBot="1">
      <c r="A6" s="169">
        <v>156</v>
      </c>
      <c r="B6" s="187" t="s">
        <v>1598</v>
      </c>
      <c r="C6" s="169" t="s">
        <v>1289</v>
      </c>
      <c r="D6" s="169">
        <v>1</v>
      </c>
      <c r="E6">
        <f t="shared" si="0"/>
        <v>15.4519</v>
      </c>
      <c r="I6" s="188">
        <v>154519</v>
      </c>
    </row>
    <row r="7" spans="1:9" ht="15.75" thickBot="1">
      <c r="A7" s="169">
        <v>191</v>
      </c>
      <c r="B7" s="187" t="s">
        <v>1599</v>
      </c>
      <c r="C7" s="169" t="s">
        <v>1600</v>
      </c>
      <c r="D7" s="169">
        <v>1</v>
      </c>
      <c r="E7">
        <f t="shared" si="0"/>
        <v>15.947900000000001</v>
      </c>
      <c r="I7" s="188">
        <v>159479</v>
      </c>
    </row>
    <row r="8" spans="1:9" ht="21.75" thickBot="1">
      <c r="A8" s="169">
        <v>203</v>
      </c>
      <c r="B8" s="187" t="s">
        <v>1601</v>
      </c>
      <c r="C8" s="169" t="s">
        <v>1602</v>
      </c>
      <c r="D8" s="169">
        <v>1</v>
      </c>
      <c r="E8">
        <f t="shared" si="0"/>
        <v>4.5659999999999998</v>
      </c>
      <c r="I8" s="188">
        <v>45660</v>
      </c>
    </row>
    <row r="9" spans="1:9" ht="15.75" thickBot="1">
      <c r="A9" s="169">
        <v>208</v>
      </c>
      <c r="B9" s="187" t="s">
        <v>1603</v>
      </c>
      <c r="C9" s="169" t="s">
        <v>1604</v>
      </c>
      <c r="D9" s="169">
        <v>1</v>
      </c>
      <c r="E9">
        <f t="shared" si="0"/>
        <v>15.837999999999999</v>
      </c>
      <c r="I9" s="188">
        <v>158380</v>
      </c>
    </row>
    <row r="10" spans="1:9" ht="15.75" thickBot="1">
      <c r="A10" s="169">
        <v>348</v>
      </c>
      <c r="B10" s="187" t="s">
        <v>1605</v>
      </c>
      <c r="C10" s="169" t="s">
        <v>1606</v>
      </c>
      <c r="D10" s="169">
        <v>100</v>
      </c>
      <c r="E10">
        <f t="shared" si="0"/>
        <v>36.93</v>
      </c>
      <c r="I10" s="188">
        <v>369300</v>
      </c>
    </row>
    <row r="11" spans="1:9" ht="15.75" thickBot="1">
      <c r="A11" s="169">
        <v>392</v>
      </c>
      <c r="B11" s="187" t="s">
        <v>1607</v>
      </c>
      <c r="C11" s="169" t="s">
        <v>1290</v>
      </c>
      <c r="D11" s="169">
        <v>100</v>
      </c>
      <c r="E11">
        <f t="shared" si="0"/>
        <v>94.738900000000001</v>
      </c>
      <c r="I11" s="188">
        <v>947389</v>
      </c>
    </row>
    <row r="12" spans="1:9" ht="15.75" thickBot="1">
      <c r="A12" s="169">
        <v>414</v>
      </c>
      <c r="B12" s="187" t="s">
        <v>1608</v>
      </c>
      <c r="C12" s="169" t="s">
        <v>1291</v>
      </c>
      <c r="D12" s="169">
        <v>1</v>
      </c>
      <c r="E12">
        <f t="shared" si="0"/>
        <v>344.62299999999999</v>
      </c>
      <c r="I12" s="188">
        <v>3446230</v>
      </c>
    </row>
    <row r="13" spans="1:9" ht="15.75" thickBot="1">
      <c r="A13" s="169">
        <v>578</v>
      </c>
      <c r="B13" s="187" t="s">
        <v>1609</v>
      </c>
      <c r="C13" s="169" t="s">
        <v>1292</v>
      </c>
      <c r="D13" s="169">
        <v>1</v>
      </c>
      <c r="E13">
        <f t="shared" si="0"/>
        <v>12.031499999999999</v>
      </c>
      <c r="I13" s="188">
        <v>120315</v>
      </c>
    </row>
    <row r="14" spans="1:9" ht="21.75" thickBot="1">
      <c r="A14" s="169">
        <v>643</v>
      </c>
      <c r="B14" s="187" t="s">
        <v>1610</v>
      </c>
      <c r="C14" s="169" t="s">
        <v>1293</v>
      </c>
      <c r="D14" s="169">
        <v>1</v>
      </c>
      <c r="E14">
        <f t="shared" si="0"/>
        <v>1.5916999999999999</v>
      </c>
      <c r="I14" s="188">
        <v>15917</v>
      </c>
    </row>
    <row r="15" spans="1:9" ht="15.75" thickBot="1">
      <c r="A15" s="169">
        <v>752</v>
      </c>
      <c r="B15" s="187" t="s">
        <v>1611</v>
      </c>
      <c r="C15" s="169" t="s">
        <v>1294</v>
      </c>
      <c r="D15" s="169">
        <v>1</v>
      </c>
      <c r="E15">
        <f t="shared" si="0"/>
        <v>11.2683</v>
      </c>
      <c r="I15" s="188">
        <v>112683</v>
      </c>
    </row>
    <row r="16" spans="1:9" ht="15.75" thickBot="1">
      <c r="A16" s="169">
        <v>756</v>
      </c>
      <c r="B16" s="187" t="s">
        <v>1612</v>
      </c>
      <c r="C16" s="189" t="s">
        <v>1295</v>
      </c>
      <c r="D16" s="169">
        <v>1</v>
      </c>
      <c r="E16">
        <f t="shared" si="0"/>
        <v>104.31140000000001</v>
      </c>
      <c r="F16">
        <v>104.5</v>
      </c>
      <c r="I16" s="188">
        <v>1043114</v>
      </c>
    </row>
    <row r="17" spans="1:9" ht="21.75" thickBot="1">
      <c r="A17" s="169">
        <v>826</v>
      </c>
      <c r="B17" s="187" t="s">
        <v>1613</v>
      </c>
      <c r="C17" s="189" t="s">
        <v>1296</v>
      </c>
      <c r="D17" s="169">
        <v>1</v>
      </c>
      <c r="E17">
        <f t="shared" si="0"/>
        <v>134.7842</v>
      </c>
      <c r="F17">
        <v>135</v>
      </c>
      <c r="I17" s="188">
        <v>1347842</v>
      </c>
    </row>
    <row r="18" spans="1:9" ht="15.75" thickBot="1">
      <c r="A18" s="169">
        <v>840</v>
      </c>
      <c r="B18" s="187" t="s">
        <v>1614</v>
      </c>
      <c r="C18" s="189" t="s">
        <v>1297</v>
      </c>
      <c r="D18" s="169">
        <v>1</v>
      </c>
      <c r="E18">
        <f t="shared" si="0"/>
        <v>104.7923</v>
      </c>
      <c r="F18">
        <v>105</v>
      </c>
      <c r="I18" s="188">
        <v>1047923</v>
      </c>
    </row>
    <row r="19" spans="1:9" ht="15.75" thickBot="1">
      <c r="A19" s="169">
        <v>946</v>
      </c>
      <c r="B19" s="187" t="s">
        <v>1615</v>
      </c>
      <c r="C19" s="169" t="s">
        <v>1616</v>
      </c>
      <c r="D19" s="169">
        <v>1</v>
      </c>
      <c r="E19">
        <f t="shared" si="0"/>
        <v>24.898</v>
      </c>
      <c r="I19" s="188">
        <v>248980</v>
      </c>
    </row>
    <row r="20" spans="1:9" ht="15.75" thickBot="1">
      <c r="A20" s="169">
        <v>949</v>
      </c>
      <c r="B20" s="187" t="s">
        <v>1617</v>
      </c>
      <c r="C20" s="169" t="s">
        <v>1298</v>
      </c>
      <c r="D20" s="169">
        <v>1</v>
      </c>
      <c r="E20">
        <f t="shared" si="0"/>
        <v>19.869800000000001</v>
      </c>
      <c r="I20" s="188">
        <v>198698</v>
      </c>
    </row>
    <row r="21" spans="1:9" ht="15.75" thickBot="1">
      <c r="A21" s="169">
        <v>975</v>
      </c>
      <c r="B21" s="187" t="s">
        <v>1618</v>
      </c>
      <c r="C21" s="169" t="s">
        <v>1619</v>
      </c>
      <c r="D21" s="169">
        <v>1</v>
      </c>
      <c r="E21">
        <f t="shared" si="0"/>
        <v>60.437600000000003</v>
      </c>
      <c r="I21" s="188">
        <v>604376</v>
      </c>
    </row>
    <row r="22" spans="1:9" ht="32.25" thickBot="1">
      <c r="A22" s="169">
        <v>977</v>
      </c>
      <c r="B22" s="187" t="s">
        <v>1620</v>
      </c>
      <c r="C22" s="169" t="s">
        <v>1621</v>
      </c>
      <c r="D22" s="169">
        <v>1</v>
      </c>
      <c r="E22">
        <f t="shared" si="0"/>
        <v>60.437600000000003</v>
      </c>
      <c r="I22" s="188">
        <v>604376</v>
      </c>
    </row>
    <row r="23" spans="1:9" ht="15.75" thickBot="1">
      <c r="A23" s="169">
        <v>985</v>
      </c>
      <c r="B23" s="187" t="s">
        <v>1622</v>
      </c>
      <c r="C23" s="169" t="s">
        <v>1623</v>
      </c>
      <c r="D23" s="169">
        <v>1</v>
      </c>
      <c r="E23">
        <f t="shared" si="0"/>
        <v>27.334</v>
      </c>
      <c r="I23" s="188">
        <v>273340</v>
      </c>
    </row>
    <row r="24" spans="1:9" ht="15.75" thickBot="1">
      <c r="A24" s="169">
        <v>40</v>
      </c>
      <c r="B24" s="187" t="s">
        <v>1624</v>
      </c>
      <c r="C24" s="169" t="s">
        <v>1625</v>
      </c>
      <c r="D24" s="169">
        <v>1</v>
      </c>
      <c r="E24">
        <f t="shared" si="0"/>
        <v>8.5902999999999992</v>
      </c>
      <c r="I24" s="188">
        <v>85903</v>
      </c>
    </row>
    <row r="25" spans="1:9" ht="15.75" thickBot="1">
      <c r="A25" s="169">
        <v>56</v>
      </c>
      <c r="B25" s="187" t="s">
        <v>1626</v>
      </c>
      <c r="C25" s="169" t="s">
        <v>1627</v>
      </c>
      <c r="D25" s="169">
        <v>100</v>
      </c>
      <c r="E25">
        <f t="shared" si="0"/>
        <v>293.02429999999998</v>
      </c>
      <c r="I25" s="188">
        <v>2930243</v>
      </c>
    </row>
    <row r="26" spans="1:9" ht="15.75" thickBot="1">
      <c r="A26" s="169">
        <v>246</v>
      </c>
      <c r="B26" s="187" t="s">
        <v>1628</v>
      </c>
      <c r="C26" s="169" t="s">
        <v>1629</v>
      </c>
      <c r="D26" s="169">
        <v>1</v>
      </c>
      <c r="E26">
        <f t="shared" si="0"/>
        <v>19.880800000000001</v>
      </c>
      <c r="I26" s="188">
        <v>198808</v>
      </c>
    </row>
    <row r="27" spans="1:9" ht="15.75" thickBot="1">
      <c r="A27" s="169">
        <v>250</v>
      </c>
      <c r="B27" s="187" t="s">
        <v>1630</v>
      </c>
      <c r="C27" s="169" t="s">
        <v>1631</v>
      </c>
      <c r="D27" s="169">
        <v>1</v>
      </c>
      <c r="E27">
        <f t="shared" si="0"/>
        <v>18.020299999999999</v>
      </c>
      <c r="I27" s="188">
        <v>180203</v>
      </c>
    </row>
    <row r="28" spans="1:9" ht="15.75" thickBot="1">
      <c r="A28" s="169">
        <v>280</v>
      </c>
      <c r="B28" s="187" t="s">
        <v>1632</v>
      </c>
      <c r="C28" s="169" t="s">
        <v>1633</v>
      </c>
      <c r="D28" s="169">
        <v>1</v>
      </c>
      <c r="E28">
        <f t="shared" si="0"/>
        <v>60.437600000000003</v>
      </c>
      <c r="I28" s="188">
        <v>604376</v>
      </c>
    </row>
    <row r="29" spans="1:9" ht="15.75" thickBot="1">
      <c r="A29" s="169">
        <v>300</v>
      </c>
      <c r="B29" s="187" t="s">
        <v>1634</v>
      </c>
      <c r="C29" s="169" t="s">
        <v>1635</v>
      </c>
      <c r="D29" s="169">
        <v>100</v>
      </c>
      <c r="E29">
        <f t="shared" si="0"/>
        <v>34.689900000000002</v>
      </c>
      <c r="I29" s="188">
        <v>346899</v>
      </c>
    </row>
    <row r="30" spans="1:9" ht="15.75" thickBot="1">
      <c r="A30" s="169">
        <v>372</v>
      </c>
      <c r="B30" s="187" t="s">
        <v>1636</v>
      </c>
      <c r="C30" s="169" t="s">
        <v>1637</v>
      </c>
      <c r="D30" s="169">
        <v>1</v>
      </c>
      <c r="E30">
        <f t="shared" si="0"/>
        <v>150.09030000000001</v>
      </c>
      <c r="I30" s="188">
        <v>1500903</v>
      </c>
    </row>
    <row r="31" spans="1:9" ht="15.75" thickBot="1">
      <c r="A31" s="169">
        <v>380</v>
      </c>
      <c r="B31" s="187" t="s">
        <v>1638</v>
      </c>
      <c r="C31" s="169" t="s">
        <v>1639</v>
      </c>
      <c r="D31" s="169">
        <v>100</v>
      </c>
      <c r="E31">
        <f t="shared" si="0"/>
        <v>6.1048</v>
      </c>
      <c r="I31" s="188">
        <v>61048</v>
      </c>
    </row>
    <row r="32" spans="1:9" ht="15.75" thickBot="1">
      <c r="A32" s="169">
        <v>442</v>
      </c>
      <c r="B32" s="187" t="s">
        <v>1640</v>
      </c>
      <c r="C32" s="169" t="s">
        <v>1641</v>
      </c>
      <c r="D32" s="169">
        <v>100</v>
      </c>
      <c r="E32">
        <f t="shared" si="0"/>
        <v>293.02429999999998</v>
      </c>
      <c r="I32" s="188">
        <v>2930243</v>
      </c>
    </row>
    <row r="33" spans="1:9" ht="15.75" thickBot="1">
      <c r="A33" s="169">
        <v>620</v>
      </c>
      <c r="B33" s="187" t="s">
        <v>1642</v>
      </c>
      <c r="C33" s="169" t="s">
        <v>1643</v>
      </c>
      <c r="D33" s="169">
        <v>100</v>
      </c>
      <c r="E33">
        <f t="shared" si="0"/>
        <v>58.960799999999999</v>
      </c>
      <c r="I33" s="188">
        <v>589608</v>
      </c>
    </row>
    <row r="34" spans="1:9" ht="15.75" thickBot="1">
      <c r="A34" s="169">
        <v>724</v>
      </c>
      <c r="B34" s="187" t="s">
        <v>1644</v>
      </c>
      <c r="C34" s="169" t="s">
        <v>1645</v>
      </c>
      <c r="D34" s="169">
        <v>100</v>
      </c>
      <c r="E34">
        <f t="shared" si="0"/>
        <v>71.043099999999995</v>
      </c>
      <c r="I34" s="188">
        <v>710431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74"/>
  <sheetViews>
    <sheetView zoomScaleNormal="100" workbookViewId="0">
      <pane xSplit="4" ySplit="7" topLeftCell="F20" activePane="bottomRight" state="frozen"/>
      <selection activeCell="L8" sqref="L8:Q999"/>
      <selection pane="topRight" activeCell="L8" sqref="L8:Q999"/>
      <selection pane="bottomLeft" activeCell="L8" sqref="L8:Q999"/>
      <selection pane="bottomRight" activeCell="H55" sqref="H55:H56"/>
    </sheetView>
  </sheetViews>
  <sheetFormatPr defaultRowHeight="15"/>
  <cols>
    <col min="1" max="1" width="4.85546875" hidden="1" customWidth="1"/>
    <col min="2" max="2" width="14.7109375" customWidth="1"/>
    <col min="3" max="3" width="39.7109375" customWidth="1"/>
    <col min="4" max="4" width="11.85546875" customWidth="1"/>
    <col min="5" max="5" width="82.7109375" style="301" customWidth="1"/>
    <col min="6" max="6" width="9.5703125" customWidth="1"/>
    <col min="7" max="7" width="25.140625" customWidth="1"/>
    <col min="8" max="8" width="23.85546875" customWidth="1"/>
    <col min="11" max="16" width="9.140625" hidden="1" customWidth="1"/>
    <col min="17" max="17" width="21.85546875" hidden="1" customWidth="1"/>
    <col min="18" max="21" width="9.140625" hidden="1" customWidth="1"/>
  </cols>
  <sheetData>
    <row r="1" spans="1:21" ht="21" customHeight="1">
      <c r="A1">
        <f>+MAX(A8:A158)</f>
        <v>383</v>
      </c>
      <c r="C1" s="13" t="s">
        <v>1284</v>
      </c>
      <c r="G1" s="120">
        <f>+SUM(G8:G200)</f>
        <v>678645182</v>
      </c>
      <c r="H1" s="120">
        <f>+SUM(H8:H200)</f>
        <v>87980802</v>
      </c>
    </row>
    <row r="2" spans="1:21" ht="17.25" customHeight="1" thickBot="1"/>
    <row r="3" spans="1:21" ht="32.25" customHeight="1" thickBot="1">
      <c r="B3" s="72" t="s">
        <v>537</v>
      </c>
      <c r="C3" s="212" t="str">
        <f>+'Rashodi- plan-izvršenje'!C3:F3</f>
        <v>БОСИЛЕГРАД</v>
      </c>
      <c r="D3" s="198">
        <f>+'Rashodi- plan-izvršenje'!G3</f>
        <v>28</v>
      </c>
    </row>
    <row r="4" spans="1:21" ht="19.5" customHeight="1" thickBot="1"/>
    <row r="5" spans="1:21" ht="27.75" customHeight="1" thickBot="1">
      <c r="B5" s="150" t="s">
        <v>1271</v>
      </c>
      <c r="C5" s="213" t="str">
        <f>+'Rashodi- plan-izvršenje'!D5</f>
        <v>I - II</v>
      </c>
      <c r="D5" s="214">
        <f>+'Rashodi- plan-izvršenje'!E5</f>
        <v>2019</v>
      </c>
      <c r="E5" s="302" t="s">
        <v>1272</v>
      </c>
    </row>
    <row r="6" spans="1:21" ht="24" customHeight="1">
      <c r="H6" s="74" t="s">
        <v>464</v>
      </c>
    </row>
    <row r="7" spans="1:21" ht="52.5" customHeight="1">
      <c r="A7" t="s">
        <v>726</v>
      </c>
      <c r="B7" s="81" t="s">
        <v>725</v>
      </c>
      <c r="C7" s="81" t="s">
        <v>537</v>
      </c>
      <c r="D7" s="80" t="s">
        <v>463</v>
      </c>
      <c r="E7" s="148" t="s">
        <v>751</v>
      </c>
      <c r="F7" s="148" t="s">
        <v>462</v>
      </c>
      <c r="G7" s="80" t="str">
        <f>+CONCATENATE("План  за ",+$D5," г.")</f>
        <v>План  за 2019 г.</v>
      </c>
      <c r="H7" s="151" t="str">
        <f>+CONCATENATE("Извршење за извештајни период  ",C5)</f>
        <v>Извршење за извештајни период  I - II</v>
      </c>
      <c r="K7" s="197" t="s">
        <v>1654</v>
      </c>
      <c r="L7" s="197" t="s">
        <v>1653</v>
      </c>
      <c r="M7" s="197"/>
      <c r="N7" s="197"/>
      <c r="O7" s="197"/>
      <c r="P7" s="197"/>
      <c r="Q7" s="197"/>
      <c r="R7" s="197"/>
      <c r="S7" s="197"/>
      <c r="T7" s="197"/>
      <c r="U7" s="197"/>
    </row>
    <row r="8" spans="1:21">
      <c r="A8">
        <f>+IF(D8&gt;0,+'Rashodi- plan-izvršenje'!A1+1,0)</f>
        <v>336</v>
      </c>
      <c r="B8" s="183">
        <f>IF(A8&gt;0,+D$3,"")</f>
        <v>28</v>
      </c>
      <c r="C8" s="132" t="str">
        <f t="shared" ref="C8:C71" si="0">+IF(A8&gt;0,C$3,"")</f>
        <v>БОСИЛЕГРАД</v>
      </c>
      <c r="D8" s="256">
        <v>711111</v>
      </c>
      <c r="E8" s="303" t="str">
        <f>IF(D8&gt;0,IFERROR(+VLOOKUP(D8,'[1]šifarnik K-izvor'!A$46:B$580,2,FALSE),0),"")</f>
        <v>Порез на зараде</v>
      </c>
      <c r="F8" s="247">
        <v>1</v>
      </c>
      <c r="G8" s="251">
        <v>57500000</v>
      </c>
      <c r="H8" s="239">
        <v>8598690</v>
      </c>
      <c r="J8" s="76"/>
      <c r="K8" s="197">
        <f t="shared" ref="K8:K19" si="1">IF(D8&gt;0,VALUE(+RIGHT(D8,1)),11)</f>
        <v>1</v>
      </c>
      <c r="L8" s="197">
        <f>+LEN(D8)</f>
        <v>6</v>
      </c>
      <c r="M8" s="197"/>
      <c r="N8" s="215" t="s">
        <v>752</v>
      </c>
      <c r="O8" s="215" t="s">
        <v>753</v>
      </c>
      <c r="P8" s="201" t="s">
        <v>765</v>
      </c>
      <c r="Q8" s="201" t="s">
        <v>766</v>
      </c>
      <c r="R8" s="197"/>
      <c r="S8" s="197"/>
      <c r="T8" s="197"/>
      <c r="U8" s="197"/>
    </row>
    <row r="9" spans="1:21">
      <c r="A9">
        <f>+IF(D9&gt;0,MAX(A$8:A8)+1,0)</f>
        <v>0</v>
      </c>
      <c r="B9" s="183" t="str">
        <f>IF(A9&gt;0,+D$3,"")</f>
        <v/>
      </c>
      <c r="C9" s="184" t="str">
        <f>+IF(A9&gt;0,C$3,"")</f>
        <v/>
      </c>
      <c r="D9" s="256"/>
      <c r="E9" s="303" t="str">
        <f>IF(D9&gt;0,IFERROR(+VLOOKUP(D9,'[1]šifarnik K-izvor'!A$46:B$580,2,FALSE),0),"")</f>
        <v/>
      </c>
      <c r="F9" s="247"/>
      <c r="G9" s="270"/>
      <c r="H9" s="239"/>
      <c r="J9" s="76"/>
      <c r="K9" s="197">
        <f t="shared" si="1"/>
        <v>11</v>
      </c>
      <c r="L9" s="197">
        <f t="shared" ref="L9:L72" si="2">+LEN(D9)</f>
        <v>0</v>
      </c>
      <c r="M9" s="202" t="s">
        <v>1304</v>
      </c>
      <c r="N9" s="216">
        <v>711</v>
      </c>
      <c r="O9" s="197">
        <v>1</v>
      </c>
      <c r="P9" s="201">
        <v>711111</v>
      </c>
      <c r="Q9" s="201" t="s">
        <v>767</v>
      </c>
      <c r="R9" s="197"/>
      <c r="S9" s="197"/>
      <c r="T9" s="197"/>
      <c r="U9" s="197"/>
    </row>
    <row r="10" spans="1:21" ht="30">
      <c r="A10">
        <f>+IF(D10&gt;0,MAX(A$8:A9)+1,0)</f>
        <v>337</v>
      </c>
      <c r="B10" s="183">
        <f t="shared" ref="B10:B51" si="3">IF(A10&gt;0,+D$3,"")</f>
        <v>28</v>
      </c>
      <c r="C10" s="184" t="str">
        <f t="shared" ref="C10:C51" si="4">+IF(A10&gt;0,C$3,"")</f>
        <v>БОСИЛЕГРАД</v>
      </c>
      <c r="D10" s="255">
        <v>711121</v>
      </c>
      <c r="E10" s="303" t="str">
        <f>IF(D10&gt;0,IFERROR(+VLOOKUP(D10,'[1]šifarnik K-izvor'!A$46:B$580,2,FALSE),0),"")</f>
        <v xml:space="preserve">Порез на приходе од самосталних делатности који се плаћа према стварно оствареном приходу, по решењу Пореске управе                                                                                 </v>
      </c>
      <c r="F10" s="247">
        <v>1</v>
      </c>
      <c r="G10" s="251">
        <v>1000000</v>
      </c>
      <c r="H10" s="239">
        <v>3077</v>
      </c>
      <c r="J10" s="76"/>
      <c r="K10" s="197">
        <f t="shared" si="1"/>
        <v>1</v>
      </c>
      <c r="L10" s="197">
        <f t="shared" si="2"/>
        <v>6</v>
      </c>
      <c r="M10" s="202" t="s">
        <v>1305</v>
      </c>
      <c r="N10" s="217">
        <v>712</v>
      </c>
      <c r="O10" s="197">
        <v>1</v>
      </c>
      <c r="P10" s="201">
        <v>711121</v>
      </c>
      <c r="Q10" s="201" t="s">
        <v>768</v>
      </c>
      <c r="R10" s="197"/>
      <c r="S10" s="197"/>
      <c r="T10" s="197"/>
      <c r="U10" s="197"/>
    </row>
    <row r="11" spans="1:21" ht="30">
      <c r="A11">
        <f>+IF(D11&gt;0,MAX(A$8:A10)+1,0)</f>
        <v>338</v>
      </c>
      <c r="B11" s="183">
        <f t="shared" si="3"/>
        <v>28</v>
      </c>
      <c r="C11" s="184" t="str">
        <f t="shared" si="4"/>
        <v>БОСИЛЕГРАД</v>
      </c>
      <c r="D11" s="256">
        <v>711122</v>
      </c>
      <c r="E11" s="303" t="str">
        <f>IF(D11&gt;0,IFERROR(+VLOOKUP(D11,'[1]šifarnik K-izvor'!A$46:B$580,2,FALSE),0),"")</f>
        <v xml:space="preserve">Порез на приходе од самосталних делатности који се плаћа према паушално утврђеном приходу, по решењу Пореске управе                                                                           </v>
      </c>
      <c r="F11" s="247">
        <v>1</v>
      </c>
      <c r="G11" s="251">
        <v>2500000</v>
      </c>
      <c r="H11" s="239">
        <v>209336</v>
      </c>
      <c r="J11" s="76"/>
      <c r="K11" s="197">
        <f t="shared" si="1"/>
        <v>2</v>
      </c>
      <c r="L11" s="197">
        <f t="shared" si="2"/>
        <v>6</v>
      </c>
      <c r="M11" s="202" t="s">
        <v>1306</v>
      </c>
      <c r="N11" s="217">
        <v>713</v>
      </c>
      <c r="O11" s="197">
        <v>1</v>
      </c>
      <c r="P11" s="201">
        <v>711122</v>
      </c>
      <c r="Q11" s="201" t="s">
        <v>769</v>
      </c>
      <c r="R11" s="197"/>
      <c r="S11" s="197"/>
      <c r="T11" s="197"/>
      <c r="U11" s="197"/>
    </row>
    <row r="12" spans="1:21" ht="30">
      <c r="A12">
        <f>+IF(D12&gt;0,MAX(A$8:A11)+1,0)</f>
        <v>339</v>
      </c>
      <c r="B12" s="183">
        <f t="shared" si="3"/>
        <v>28</v>
      </c>
      <c r="C12" s="184" t="str">
        <f t="shared" si="4"/>
        <v>БОСИЛЕГРАД</v>
      </c>
      <c r="D12" s="256">
        <v>711123</v>
      </c>
      <c r="E12" s="303" t="str">
        <f>IF(D12&gt;0,IFERROR(+VLOOKUP(D12,'[1]šifarnik K-izvor'!A$46:B$580,2,FALSE),0),"")</f>
        <v>Порез на приходе од самосталних делатности који се плаћа према стварно оствареном приходу самоопорезивањем</v>
      </c>
      <c r="F12" s="247">
        <v>1</v>
      </c>
      <c r="G12" s="239">
        <v>5500000</v>
      </c>
      <c r="H12" s="239">
        <v>471941</v>
      </c>
      <c r="J12" s="76"/>
      <c r="K12" s="197">
        <f t="shared" si="1"/>
        <v>3</v>
      </c>
      <c r="L12" s="197">
        <f t="shared" si="2"/>
        <v>6</v>
      </c>
      <c r="M12" s="202" t="s">
        <v>1308</v>
      </c>
      <c r="N12" s="217">
        <v>714</v>
      </c>
      <c r="O12" s="197">
        <v>1</v>
      </c>
      <c r="P12" s="201">
        <v>711123</v>
      </c>
      <c r="Q12" s="201" t="s">
        <v>770</v>
      </c>
      <c r="R12" s="197"/>
      <c r="S12" s="197"/>
      <c r="T12" s="197"/>
      <c r="U12" s="197"/>
    </row>
    <row r="13" spans="1:21" ht="30">
      <c r="A13">
        <f>+IF(D13&gt;0,MAX(A$8:A12)+1,0)</f>
        <v>340</v>
      </c>
      <c r="B13" s="183">
        <f t="shared" si="3"/>
        <v>28</v>
      </c>
      <c r="C13" s="184" t="str">
        <f t="shared" si="4"/>
        <v>БОСИЛЕГРАД</v>
      </c>
      <c r="D13" s="256">
        <v>711145</v>
      </c>
      <c r="E13" s="303" t="str">
        <f>IF(D13&gt;0,IFERROR(+VLOOKUP(D13,'[1]šifarnik K-izvor'!A$46:B$580,2,FALSE),0),"")</f>
        <v xml:space="preserve">Порез на приходе од давања у закуп покретних ствари - по основу самоопорезивања и по решењу Пореске управе                                                                                           </v>
      </c>
      <c r="F13" s="247">
        <v>1</v>
      </c>
      <c r="G13" s="239">
        <v>1500000</v>
      </c>
      <c r="H13" s="239">
        <v>30628</v>
      </c>
      <c r="J13" s="76"/>
      <c r="K13" s="197">
        <f t="shared" si="1"/>
        <v>5</v>
      </c>
      <c r="L13" s="197">
        <f t="shared" si="2"/>
        <v>6</v>
      </c>
      <c r="M13" s="202" t="s">
        <v>1307</v>
      </c>
      <c r="N13" s="217">
        <v>715</v>
      </c>
      <c r="O13" s="197">
        <v>1</v>
      </c>
      <c r="P13" s="201">
        <v>711131</v>
      </c>
      <c r="Q13" s="201" t="s">
        <v>771</v>
      </c>
      <c r="R13" s="197"/>
      <c r="S13" s="197"/>
      <c r="T13" s="197"/>
      <c r="U13" s="197"/>
    </row>
    <row r="14" spans="1:21">
      <c r="A14">
        <f>+IF(D14&gt;0,MAX(A$8:A13)+1,0)</f>
        <v>341</v>
      </c>
      <c r="B14" s="183">
        <f t="shared" si="3"/>
        <v>28</v>
      </c>
      <c r="C14" s="184" t="str">
        <f t="shared" si="4"/>
        <v>БОСИЛЕГРАД</v>
      </c>
      <c r="D14" s="256">
        <v>711146</v>
      </c>
      <c r="E14" s="303" t="str">
        <f>IF(D14&gt;0,IFERROR(+VLOOKUP(D14,'[1]šifarnik K-izvor'!A$46:B$580,2,FALSE),0),"")</f>
        <v xml:space="preserve">Порез на приход од пољопривреде и шумарства, по решењу Пореске управе                                                                                                                                 </v>
      </c>
      <c r="F14" s="247">
        <v>1</v>
      </c>
      <c r="G14" s="239">
        <v>300000</v>
      </c>
      <c r="H14" s="239">
        <v>760</v>
      </c>
      <c r="J14" s="76"/>
      <c r="K14" s="197">
        <f t="shared" si="1"/>
        <v>6</v>
      </c>
      <c r="L14" s="197">
        <f t="shared" si="2"/>
        <v>6</v>
      </c>
      <c r="M14" s="202" t="s">
        <v>1309</v>
      </c>
      <c r="N14" s="217">
        <v>716</v>
      </c>
      <c r="O14" s="197">
        <v>1</v>
      </c>
      <c r="P14" s="201">
        <v>711141</v>
      </c>
      <c r="Q14" s="201" t="s">
        <v>772</v>
      </c>
      <c r="R14" s="197"/>
      <c r="S14" s="197"/>
      <c r="T14" s="197"/>
      <c r="U14" s="197"/>
    </row>
    <row r="15" spans="1:21">
      <c r="A15">
        <f>+IF(D15&gt;0,MAX(A$8:A14)+1,0)</f>
        <v>342</v>
      </c>
      <c r="B15" s="183">
        <f t="shared" si="3"/>
        <v>28</v>
      </c>
      <c r="C15" s="184" t="str">
        <f t="shared" si="4"/>
        <v>БОСИЛЕГРАД</v>
      </c>
      <c r="D15" s="256">
        <v>711147</v>
      </c>
      <c r="E15" s="303" t="str">
        <f>IF(D15&gt;0,IFERROR(+VLOOKUP(D15,'[1]šifarnik K-izvor'!A$46:B$580,2,FALSE),0),"")</f>
        <v xml:space="preserve">Порез на земљиште                                                                                                                                                                                      </v>
      </c>
      <c r="F15" s="247">
        <v>1</v>
      </c>
      <c r="G15" s="239">
        <v>55000</v>
      </c>
      <c r="H15" s="239">
        <v>632</v>
      </c>
      <c r="J15" s="76"/>
      <c r="K15" s="197">
        <f t="shared" si="1"/>
        <v>7</v>
      </c>
      <c r="L15" s="197">
        <f t="shared" si="2"/>
        <v>6</v>
      </c>
      <c r="M15" s="202" t="s">
        <v>1310</v>
      </c>
      <c r="N15" s="217">
        <v>717</v>
      </c>
      <c r="O15" s="197">
        <v>1</v>
      </c>
      <c r="P15" s="201">
        <v>711142</v>
      </c>
      <c r="Q15" s="201" t="s">
        <v>773</v>
      </c>
      <c r="R15" s="197"/>
      <c r="S15" s="197"/>
      <c r="T15" s="197"/>
      <c r="U15" s="197"/>
    </row>
    <row r="16" spans="1:21">
      <c r="A16">
        <f>+IF(D16&gt;0,MAX(A$8:A15)+1,0)</f>
        <v>343</v>
      </c>
      <c r="B16" s="183">
        <f t="shared" si="3"/>
        <v>28</v>
      </c>
      <c r="C16" s="184" t="str">
        <f t="shared" si="4"/>
        <v>БОСИЛЕГРАД</v>
      </c>
      <c r="D16" s="256">
        <v>711191</v>
      </c>
      <c r="E16" s="303" t="str">
        <f>IF(D16&gt;0,IFERROR(+VLOOKUP(D16,'[1]šifarnik K-izvor'!A$46:B$580,2,FALSE),0),"")</f>
        <v>Порез на остале приходе</v>
      </c>
      <c r="F16" s="247">
        <v>1</v>
      </c>
      <c r="G16" s="239">
        <v>4700000</v>
      </c>
      <c r="H16" s="239">
        <v>484026</v>
      </c>
      <c r="J16" s="76"/>
      <c r="K16" s="197">
        <f t="shared" si="1"/>
        <v>1</v>
      </c>
      <c r="L16" s="197">
        <f t="shared" si="2"/>
        <v>6</v>
      </c>
      <c r="M16" s="202" t="s">
        <v>1313</v>
      </c>
      <c r="N16" s="217">
        <v>719</v>
      </c>
      <c r="O16" s="197">
        <v>1</v>
      </c>
      <c r="P16" s="201">
        <v>711143</v>
      </c>
      <c r="Q16" s="201" t="s">
        <v>774</v>
      </c>
      <c r="R16" s="197"/>
      <c r="S16" s="197"/>
      <c r="T16" s="197"/>
      <c r="U16" s="197"/>
    </row>
    <row r="17" spans="1:21">
      <c r="A17">
        <f>+IF(D17&gt;0,MAX(A$8:A16)+1,0)</f>
        <v>344</v>
      </c>
      <c r="B17" s="183">
        <f t="shared" si="3"/>
        <v>28</v>
      </c>
      <c r="C17" s="184" t="str">
        <f t="shared" si="4"/>
        <v>БОСИЛЕГРАД</v>
      </c>
      <c r="D17" s="99">
        <v>711193</v>
      </c>
      <c r="E17" s="303" t="str">
        <f>IF(D17&gt;0,IFERROR(+VLOOKUP(D17,'[1]šifarnik K-izvor'!A$46:B$580,2,FALSE),0),"")</f>
        <v>Порез на приходе спортиста и спортских стручњака</v>
      </c>
      <c r="F17" s="247">
        <v>1</v>
      </c>
      <c r="G17" s="239">
        <v>41000</v>
      </c>
      <c r="H17" s="239">
        <v>0</v>
      </c>
      <c r="J17" s="76"/>
      <c r="K17" s="197">
        <f t="shared" si="1"/>
        <v>3</v>
      </c>
      <c r="L17" s="197">
        <f t="shared" si="2"/>
        <v>6</v>
      </c>
      <c r="M17" s="202" t="s">
        <v>1311</v>
      </c>
      <c r="N17" s="217">
        <v>731</v>
      </c>
      <c r="O17" s="197">
        <v>5</v>
      </c>
      <c r="P17" s="201">
        <v>711144</v>
      </c>
      <c r="Q17" s="201" t="s">
        <v>775</v>
      </c>
      <c r="R17" s="197"/>
      <c r="S17" s="197"/>
      <c r="T17" s="197"/>
      <c r="U17" s="197"/>
    </row>
    <row r="18" spans="1:21">
      <c r="A18">
        <f>+IF(D18&gt;0,MAX(A$8:A17)+1,0)</f>
        <v>345</v>
      </c>
      <c r="B18" s="183">
        <f t="shared" si="3"/>
        <v>28</v>
      </c>
      <c r="C18" s="184" t="str">
        <f t="shared" si="4"/>
        <v>БОСИЛЕГРАД</v>
      </c>
      <c r="D18" s="99">
        <v>713121</v>
      </c>
      <c r="E18" s="303" t="str">
        <f>IF(D18&gt;0,IFERROR(+VLOOKUP(D18,'[1]šifarnik K-izvor'!A$46:B$580,2,FALSE),0),"")</f>
        <v>Порез на имовину обвезника који не воде пословне књиге</v>
      </c>
      <c r="F18" s="247">
        <v>1</v>
      </c>
      <c r="G18" s="239">
        <v>3000000</v>
      </c>
      <c r="H18" s="239">
        <v>527145</v>
      </c>
      <c r="J18" s="76"/>
      <c r="K18" s="197">
        <f t="shared" si="1"/>
        <v>1</v>
      </c>
      <c r="L18" s="197">
        <f t="shared" si="2"/>
        <v>6</v>
      </c>
      <c r="M18" s="202" t="s">
        <v>1312</v>
      </c>
      <c r="N18" s="217">
        <v>732</v>
      </c>
      <c r="O18" s="197">
        <v>6</v>
      </c>
      <c r="P18" s="201">
        <v>711145</v>
      </c>
      <c r="Q18" s="201" t="s">
        <v>776</v>
      </c>
      <c r="R18" s="197"/>
      <c r="S18" s="197"/>
      <c r="T18" s="197"/>
      <c r="U18" s="197"/>
    </row>
    <row r="19" spans="1:21">
      <c r="A19">
        <f>+IF(D19&gt;0,MAX(A$8:A18)+1,0)</f>
        <v>346</v>
      </c>
      <c r="B19" s="183">
        <f t="shared" si="3"/>
        <v>28</v>
      </c>
      <c r="C19" s="184" t="str">
        <f t="shared" si="4"/>
        <v>БОСИЛЕГРАД</v>
      </c>
      <c r="D19" s="99">
        <v>713122</v>
      </c>
      <c r="E19" s="303" t="str">
        <f>IF(D19&gt;0,IFERROR(+VLOOKUP(D19,'[1]šifarnik K-izvor'!A$46:B$580,2,FALSE),0),"")</f>
        <v>Порез на имовину обвезника који воде пословне књиге</v>
      </c>
      <c r="F19" s="247">
        <v>1</v>
      </c>
      <c r="G19" s="239">
        <v>4000000</v>
      </c>
      <c r="H19" s="239">
        <v>972698</v>
      </c>
      <c r="J19" s="76"/>
      <c r="K19" s="197">
        <f t="shared" si="1"/>
        <v>2</v>
      </c>
      <c r="L19" s="197">
        <f t="shared" si="2"/>
        <v>6</v>
      </c>
      <c r="M19" s="202" t="s">
        <v>1314</v>
      </c>
      <c r="N19" s="217">
        <v>733</v>
      </c>
      <c r="O19" s="197">
        <v>7</v>
      </c>
      <c r="P19" s="201">
        <v>711146</v>
      </c>
      <c r="Q19" s="201" t="s">
        <v>777</v>
      </c>
      <c r="R19" s="197"/>
      <c r="S19" s="197"/>
      <c r="T19" s="197"/>
      <c r="U19" s="197"/>
    </row>
    <row r="20" spans="1:21">
      <c r="A20">
        <f>+IF(D20&gt;0,MAX(A$8:A19)+1,0)</f>
        <v>347</v>
      </c>
      <c r="B20" s="183">
        <f t="shared" si="3"/>
        <v>28</v>
      </c>
      <c r="C20" s="184" t="str">
        <f t="shared" si="4"/>
        <v>БОСИЛЕГРАД</v>
      </c>
      <c r="D20" s="99">
        <v>713311</v>
      </c>
      <c r="E20" s="303" t="str">
        <f>IF(D20&gt;0,IFERROR(+VLOOKUP(D20,'[1]šifarnik K-izvor'!A$46:B$580,2,FALSE),0),"")</f>
        <v>Порез на наслеђе и поклон, по решењу Пореске управе</v>
      </c>
      <c r="F20" s="247">
        <v>1</v>
      </c>
      <c r="G20" s="239">
        <v>532000</v>
      </c>
      <c r="H20" s="239">
        <v>43844</v>
      </c>
      <c r="J20" s="76"/>
      <c r="K20" s="197">
        <f t="shared" ref="K20:K51" si="5">IF(D20&gt;0,VALUE(+RIGHT(D20,1)),11)</f>
        <v>1</v>
      </c>
      <c r="L20" s="197">
        <f t="shared" si="2"/>
        <v>6</v>
      </c>
      <c r="M20" s="202" t="s">
        <v>1315</v>
      </c>
      <c r="N20" s="217">
        <v>741</v>
      </c>
      <c r="O20" s="218">
        <v>4</v>
      </c>
      <c r="P20" s="201">
        <v>711147</v>
      </c>
      <c r="Q20" s="201" t="s">
        <v>778</v>
      </c>
      <c r="R20" s="197"/>
      <c r="S20" s="197"/>
      <c r="T20" s="197"/>
      <c r="U20" s="197"/>
    </row>
    <row r="21" spans="1:21">
      <c r="A21">
        <f>+IF(D21&gt;0,MAX(A$8:A20)+1,0)</f>
        <v>348</v>
      </c>
      <c r="B21" s="183">
        <f t="shared" si="3"/>
        <v>28</v>
      </c>
      <c r="C21" s="184" t="str">
        <f t="shared" si="4"/>
        <v>БОСИЛЕГРАД</v>
      </c>
      <c r="D21" s="99">
        <v>713421</v>
      </c>
      <c r="E21" s="303" t="str">
        <f>IF(D21&gt;0,IFERROR(+VLOOKUP(D21,'[1]šifarnik K-izvor'!A$46:B$580,2,FALSE),0),"")</f>
        <v>Порез на пренос апсолутних права на непокретности, по решењу Пореске управе</v>
      </c>
      <c r="F21" s="247">
        <v>1</v>
      </c>
      <c r="G21" s="239">
        <v>720000</v>
      </c>
      <c r="H21" s="239">
        <v>189656</v>
      </c>
      <c r="J21" s="76"/>
      <c r="K21" s="197">
        <f t="shared" si="5"/>
        <v>1</v>
      </c>
      <c r="L21" s="197">
        <f t="shared" si="2"/>
        <v>6</v>
      </c>
      <c r="M21" s="197"/>
      <c r="N21" s="217">
        <v>742</v>
      </c>
      <c r="O21" s="197">
        <v>4</v>
      </c>
      <c r="P21" s="201">
        <v>711148</v>
      </c>
      <c r="Q21" s="201" t="s">
        <v>779</v>
      </c>
      <c r="R21" s="197"/>
      <c r="S21" s="197"/>
      <c r="T21" s="197"/>
      <c r="U21" s="197"/>
    </row>
    <row r="22" spans="1:21" ht="30">
      <c r="A22">
        <f>+IF(D22&gt;0,MAX(A$8:A21)+1,0)</f>
        <v>349</v>
      </c>
      <c r="B22" s="183">
        <f t="shared" si="3"/>
        <v>28</v>
      </c>
      <c r="C22" s="184" t="str">
        <f t="shared" si="4"/>
        <v>БОСИЛЕГРАД</v>
      </c>
      <c r="D22" s="99">
        <v>713423</v>
      </c>
      <c r="E22" s="303" t="str">
        <f>IF(D22&gt;0,IFERROR(+VLOOKUP(D22,'[1]šifarnik K-izvor'!A$46:B$580,2,FALSE),0),"")</f>
        <v>Порез на пренос апсолутних права на моторним возилима, пловилима и ваздухопловима, по решењу Пореске управе</v>
      </c>
      <c r="F22" s="247">
        <v>1</v>
      </c>
      <c r="G22" s="239">
        <v>349000</v>
      </c>
      <c r="H22" s="239">
        <v>6095</v>
      </c>
      <c r="J22" s="76"/>
      <c r="K22" s="197">
        <f t="shared" si="5"/>
        <v>3</v>
      </c>
      <c r="L22" s="197">
        <f t="shared" si="2"/>
        <v>6</v>
      </c>
      <c r="M22" s="197"/>
      <c r="N22" s="217">
        <v>743</v>
      </c>
      <c r="O22" s="218">
        <v>4</v>
      </c>
      <c r="P22" s="201">
        <v>711149</v>
      </c>
      <c r="Q22" s="201" t="s">
        <v>780</v>
      </c>
      <c r="R22" s="197"/>
      <c r="S22" s="197"/>
      <c r="T22" s="197"/>
      <c r="U22" s="197"/>
    </row>
    <row r="23" spans="1:21" ht="45">
      <c r="A23">
        <f>+IF(D23&gt;0,MAX(A$8:A22)+1,0)</f>
        <v>350</v>
      </c>
      <c r="B23" s="183">
        <f t="shared" si="3"/>
        <v>28</v>
      </c>
      <c r="C23" s="184" t="str">
        <f t="shared" si="4"/>
        <v>БОСИЛЕГРАД</v>
      </c>
      <c r="D23" s="99">
        <v>714513</v>
      </c>
      <c r="E23" s="303" t="str">
        <f>IF(D23&gt;0,IFERROR(+VLOOKUP(D23,'[1]šifarnik K-izvor'!A$46:B$580,2,FALSE),0),"")</f>
        <v xml:space="preserve">Комунална такса за држање моторних друмских и прикључних возила, осим пољопривредних возила и машина_x000D_
</v>
      </c>
      <c r="F23" s="247">
        <v>1</v>
      </c>
      <c r="G23" s="239">
        <v>1069000</v>
      </c>
      <c r="H23" s="239">
        <v>75100</v>
      </c>
      <c r="J23" s="76"/>
      <c r="K23" s="197">
        <f t="shared" si="5"/>
        <v>3</v>
      </c>
      <c r="L23" s="197">
        <f t="shared" si="2"/>
        <v>6</v>
      </c>
      <c r="M23" s="197"/>
      <c r="N23" s="217">
        <v>744</v>
      </c>
      <c r="O23" s="197">
        <v>8</v>
      </c>
      <c r="P23" s="201">
        <v>711151</v>
      </c>
      <c r="Q23" s="201" t="s">
        <v>781</v>
      </c>
      <c r="R23" s="197"/>
      <c r="S23" s="197"/>
      <c r="T23" s="197"/>
      <c r="U23" s="197"/>
    </row>
    <row r="24" spans="1:21">
      <c r="A24">
        <f>+IF(D24&gt;0,MAX(A$8:A23)+1,0)</f>
        <v>351</v>
      </c>
      <c r="B24" s="183">
        <f t="shared" si="3"/>
        <v>28</v>
      </c>
      <c r="C24" s="184" t="str">
        <f t="shared" si="4"/>
        <v>БОСИЛЕГРАД</v>
      </c>
      <c r="D24" s="99">
        <v>714552</v>
      </c>
      <c r="E24" s="303" t="str">
        <f>IF(D24&gt;0,IFERROR(+VLOOKUP(D24,'[1]šifarnik K-izvor'!A$46:B$580,2,FALSE),0),"")</f>
        <v>Боравишна такса</v>
      </c>
      <c r="F24" s="247">
        <v>1</v>
      </c>
      <c r="G24" s="239">
        <v>400000</v>
      </c>
      <c r="H24" s="239">
        <v>4080</v>
      </c>
      <c r="J24" s="76"/>
      <c r="K24" s="197">
        <f t="shared" si="5"/>
        <v>2</v>
      </c>
      <c r="L24" s="197">
        <f t="shared" si="2"/>
        <v>6</v>
      </c>
      <c r="M24" s="197"/>
      <c r="N24" s="217">
        <v>745</v>
      </c>
      <c r="O24" s="197">
        <v>4</v>
      </c>
      <c r="P24" s="201">
        <v>711161</v>
      </c>
      <c r="Q24" s="201" t="s">
        <v>782</v>
      </c>
      <c r="R24" s="197"/>
      <c r="S24" s="197"/>
      <c r="T24" s="197"/>
      <c r="U24" s="197"/>
    </row>
    <row r="25" spans="1:21">
      <c r="A25">
        <f>+IF(D25&gt;0,MAX(A$8:A24)+1,0)</f>
        <v>352</v>
      </c>
      <c r="B25" s="183">
        <f t="shared" si="3"/>
        <v>28</v>
      </c>
      <c r="C25" s="184" t="str">
        <f t="shared" si="4"/>
        <v>БОСИЛЕГРАД</v>
      </c>
      <c r="D25" s="99">
        <v>714562</v>
      </c>
      <c r="E25" s="303" t="str">
        <f>IF(D25&gt;0,IFERROR(+VLOOKUP(D25,'[1]šifarnik K-izvor'!A$46:B$580,2,FALSE),0),"")</f>
        <v>Накнада за заштиту и унапређивање животне средине</v>
      </c>
      <c r="F25" s="247">
        <v>1</v>
      </c>
      <c r="G25" s="239">
        <v>2993000</v>
      </c>
      <c r="H25" s="239">
        <v>1044211</v>
      </c>
      <c r="J25" s="76"/>
      <c r="K25" s="197">
        <f t="shared" si="5"/>
        <v>2</v>
      </c>
      <c r="L25" s="197">
        <f t="shared" si="2"/>
        <v>6</v>
      </c>
      <c r="M25" s="197"/>
      <c r="N25" s="217">
        <v>772</v>
      </c>
      <c r="O25" s="218">
        <v>4</v>
      </c>
      <c r="P25" s="201">
        <v>711171</v>
      </c>
      <c r="Q25" s="201" t="s">
        <v>783</v>
      </c>
      <c r="R25" s="197"/>
      <c r="S25" s="197"/>
      <c r="T25" s="197"/>
      <c r="U25" s="197"/>
    </row>
    <row r="26" spans="1:21">
      <c r="A26">
        <f>+IF(D26&gt;0,MAX(A$8:A25)+1,0)</f>
        <v>353</v>
      </c>
      <c r="B26" s="183">
        <f t="shared" si="3"/>
        <v>28</v>
      </c>
      <c r="C26" s="184" t="str">
        <f t="shared" si="4"/>
        <v>БОСИЛЕГРАД</v>
      </c>
      <c r="D26" s="99">
        <v>716111</v>
      </c>
      <c r="E26" s="303" t="str">
        <f>IF(D26&gt;0,IFERROR(+VLOOKUP(D26,'[1]šifarnik K-izvor'!A$46:B$580,2,FALSE),0),"")</f>
        <v>Комунална такса за истицање фирме на пословном простору</v>
      </c>
      <c r="F26" s="247">
        <v>1</v>
      </c>
      <c r="G26" s="239">
        <v>6000000</v>
      </c>
      <c r="H26" s="239">
        <v>239522</v>
      </c>
      <c r="J26" s="76"/>
      <c r="K26" s="197">
        <f t="shared" si="5"/>
        <v>1</v>
      </c>
      <c r="L26" s="197">
        <f t="shared" si="2"/>
        <v>6</v>
      </c>
      <c r="M26" s="197"/>
      <c r="N26" s="217">
        <v>781</v>
      </c>
      <c r="O26" s="218">
        <v>4</v>
      </c>
      <c r="P26" s="201">
        <v>711181</v>
      </c>
      <c r="Q26" s="201" t="s">
        <v>784</v>
      </c>
      <c r="R26" s="197"/>
      <c r="S26" s="197"/>
      <c r="T26" s="197"/>
      <c r="U26" s="197"/>
    </row>
    <row r="27" spans="1:21">
      <c r="A27">
        <f>+IF(D27&gt;0,MAX(A$8:A26)+1,0)</f>
        <v>354</v>
      </c>
      <c r="B27" s="183">
        <f t="shared" si="3"/>
        <v>28</v>
      </c>
      <c r="C27" s="184" t="str">
        <f t="shared" si="4"/>
        <v>БОСИЛЕГРАД</v>
      </c>
      <c r="D27" s="99">
        <v>731151</v>
      </c>
      <c r="E27" s="303" t="str">
        <f>IF(D27&gt;0,IFERROR(+VLOOKUP(D27,'[1]šifarnik K-izvor'!A$46:B$580,2,FALSE),0),"")</f>
        <v>Текуће донације од иностраних држава у корист нивоа  општина</v>
      </c>
      <c r="F27" s="247">
        <v>5</v>
      </c>
      <c r="G27" s="239">
        <v>2138762</v>
      </c>
      <c r="H27" s="239">
        <v>0</v>
      </c>
      <c r="J27" s="76"/>
      <c r="K27" s="197">
        <f t="shared" si="5"/>
        <v>1</v>
      </c>
      <c r="L27" s="197">
        <f t="shared" si="2"/>
        <v>6</v>
      </c>
      <c r="M27" s="197"/>
      <c r="N27" s="217">
        <v>811</v>
      </c>
      <c r="O27" s="197">
        <v>9</v>
      </c>
      <c r="P27" s="201">
        <v>711182</v>
      </c>
      <c r="Q27" s="201" t="s">
        <v>785</v>
      </c>
      <c r="R27" s="197"/>
      <c r="S27" s="197"/>
      <c r="T27" s="197"/>
      <c r="U27" s="197"/>
    </row>
    <row r="28" spans="1:21" ht="30">
      <c r="A28">
        <f>+IF(D28&gt;0,MAX(A$8:A27)+1,0)</f>
        <v>355</v>
      </c>
      <c r="B28" s="183">
        <f t="shared" si="3"/>
        <v>28</v>
      </c>
      <c r="C28" s="184" t="str">
        <f t="shared" si="4"/>
        <v>БОСИЛЕГРАД</v>
      </c>
      <c r="D28" s="99">
        <v>732151</v>
      </c>
      <c r="E28" s="303" t="str">
        <f>IF(D28&gt;0,IFERROR(+VLOOKUP(D28,'[1]šifarnik K-izvor'!A$46:B$580,2,FALSE),0),"")</f>
        <v xml:space="preserve">Текуће донације од међународних организација у корист нивоа општина_x000D_
</v>
      </c>
      <c r="F28" s="247">
        <v>1</v>
      </c>
      <c r="G28" s="239">
        <v>0</v>
      </c>
      <c r="H28" s="239">
        <v>0</v>
      </c>
      <c r="J28" s="76"/>
      <c r="K28" s="197">
        <f t="shared" si="5"/>
        <v>1</v>
      </c>
      <c r="L28" s="197">
        <f t="shared" si="2"/>
        <v>6</v>
      </c>
      <c r="M28" s="197"/>
      <c r="N28" s="217">
        <v>812</v>
      </c>
      <c r="O28" s="197">
        <v>9</v>
      </c>
      <c r="P28" s="201">
        <v>711183</v>
      </c>
      <c r="Q28" s="201" t="s">
        <v>786</v>
      </c>
      <c r="R28" s="197"/>
      <c r="S28" s="197"/>
      <c r="T28" s="197"/>
      <c r="U28" s="197"/>
    </row>
    <row r="29" spans="1:21">
      <c r="A29">
        <f>+IF(D29&gt;0,MAX(A$8:A28)+1,0)</f>
        <v>356</v>
      </c>
      <c r="B29" s="183">
        <f t="shared" si="3"/>
        <v>28</v>
      </c>
      <c r="C29" s="184" t="str">
        <f t="shared" si="4"/>
        <v>БОСИЛЕГРАД</v>
      </c>
      <c r="D29" s="99">
        <v>732251</v>
      </c>
      <c r="E29" s="303" t="str">
        <f>IF(D29&gt;0,IFERROR(+VLOOKUP(D29,'[1]šifarnik K-izvor'!A$46:B$580,2,FALSE),0),"")</f>
        <v>Капиталне донације од међународних организација у корист нивоа општина</v>
      </c>
      <c r="F29" s="247">
        <v>1</v>
      </c>
      <c r="G29" s="239">
        <v>32335391</v>
      </c>
      <c r="H29" s="239">
        <v>0</v>
      </c>
      <c r="J29" s="76"/>
      <c r="K29" s="197">
        <f t="shared" si="5"/>
        <v>1</v>
      </c>
      <c r="L29" s="197">
        <f t="shared" si="2"/>
        <v>6</v>
      </c>
      <c r="M29" s="197"/>
      <c r="N29" s="217">
        <v>813</v>
      </c>
      <c r="O29" s="197">
        <v>9</v>
      </c>
      <c r="P29" s="201">
        <v>711184</v>
      </c>
      <c r="Q29" s="201" t="s">
        <v>787</v>
      </c>
      <c r="R29" s="197"/>
      <c r="S29" s="197"/>
      <c r="T29" s="197"/>
      <c r="U29" s="197"/>
    </row>
    <row r="30" spans="1:21">
      <c r="A30">
        <f>+IF(D30&gt;0,MAX(A$8:A29)+1,0)</f>
        <v>357</v>
      </c>
      <c r="B30" s="183">
        <f t="shared" si="3"/>
        <v>28</v>
      </c>
      <c r="C30" s="184" t="str">
        <f t="shared" si="4"/>
        <v>БОСИЛЕГРАД</v>
      </c>
      <c r="D30" s="99">
        <v>733151</v>
      </c>
      <c r="E30" s="303" t="str">
        <f>IF(D30&gt;0,IFERROR(+VLOOKUP(D30,'[1]šifarnik K-izvor'!A$46:B$580,2,FALSE),0),"")</f>
        <v>Ненаменски трансфери од Републике у корист нивоа општина</v>
      </c>
      <c r="F30" s="247">
        <v>1</v>
      </c>
      <c r="G30" s="239">
        <v>360491882</v>
      </c>
      <c r="H30" s="239">
        <v>42654608</v>
      </c>
      <c r="J30" s="76"/>
      <c r="K30" s="197">
        <f t="shared" si="5"/>
        <v>1</v>
      </c>
      <c r="L30" s="197">
        <f t="shared" si="2"/>
        <v>6</v>
      </c>
      <c r="M30" s="197"/>
      <c r="N30" s="217">
        <v>821</v>
      </c>
      <c r="O30" s="197">
        <v>9</v>
      </c>
      <c r="P30" s="201">
        <v>711185</v>
      </c>
      <c r="Q30" s="201" t="s">
        <v>788</v>
      </c>
      <c r="R30" s="197"/>
      <c r="S30" s="197"/>
      <c r="T30" s="197"/>
      <c r="U30" s="197"/>
    </row>
    <row r="31" spans="1:21">
      <c r="A31">
        <f>+IF(D31&gt;0,MAX(A$8:A30)+1,0)</f>
        <v>358</v>
      </c>
      <c r="B31" s="183">
        <f t="shared" si="3"/>
        <v>28</v>
      </c>
      <c r="C31" s="184" t="str">
        <f t="shared" si="4"/>
        <v>БОСИЛЕГРАД</v>
      </c>
      <c r="D31" s="99">
        <v>733152</v>
      </c>
      <c r="E31" s="303" t="str">
        <f>IF(D31&gt;0,IFERROR(+VLOOKUP(D31,'[1]šifarnik K-izvor'!A$46:B$580,2,FALSE),0),"")</f>
        <v>Други текући трансфери од Републике у корист нивоа општина</v>
      </c>
      <c r="F31" s="247">
        <v>1</v>
      </c>
      <c r="G31" s="239">
        <v>9000000</v>
      </c>
      <c r="H31" s="239">
        <v>0</v>
      </c>
      <c r="J31" s="76"/>
      <c r="K31" s="197">
        <f t="shared" si="5"/>
        <v>2</v>
      </c>
      <c r="L31" s="197">
        <f t="shared" si="2"/>
        <v>6</v>
      </c>
      <c r="M31" s="197"/>
      <c r="N31" s="217">
        <v>822</v>
      </c>
      <c r="O31" s="197">
        <v>9</v>
      </c>
      <c r="P31" s="201">
        <v>711191</v>
      </c>
      <c r="Q31" s="201" t="s">
        <v>789</v>
      </c>
      <c r="R31" s="197"/>
      <c r="S31" s="197"/>
      <c r="T31" s="197"/>
      <c r="U31" s="197"/>
    </row>
    <row r="32" spans="1:21">
      <c r="A32">
        <f>+IF(D32&gt;0,MAX(A$8:A31)+1,0)</f>
        <v>359</v>
      </c>
      <c r="B32" s="183">
        <f t="shared" si="3"/>
        <v>28</v>
      </c>
      <c r="C32" s="184" t="str">
        <f t="shared" si="4"/>
        <v>БОСИЛЕГРАД</v>
      </c>
      <c r="D32" s="99">
        <v>733154</v>
      </c>
      <c r="E32" s="303" t="str">
        <f>IF(D32&gt;0,IFERROR(+VLOOKUP(D32,'[1]šifarnik K-izvor'!A$46:B$580,2,FALSE),0),"")</f>
        <v>Текући наменски трансфери, у ужем смислу, од Републике у корист нивоа општина</v>
      </c>
      <c r="F32" s="247">
        <v>7</v>
      </c>
      <c r="G32" s="239">
        <v>14093473</v>
      </c>
      <c r="H32" s="239">
        <v>291715</v>
      </c>
      <c r="J32" s="76"/>
      <c r="K32" s="197">
        <f t="shared" si="5"/>
        <v>4</v>
      </c>
      <c r="L32" s="197">
        <f t="shared" si="2"/>
        <v>6</v>
      </c>
      <c r="M32" s="197"/>
      <c r="N32" s="217">
        <v>823</v>
      </c>
      <c r="O32" s="197">
        <v>9</v>
      </c>
      <c r="P32" s="201">
        <v>711192</v>
      </c>
      <c r="Q32" s="201" t="s">
        <v>790</v>
      </c>
      <c r="R32" s="197"/>
      <c r="S32" s="197"/>
      <c r="T32" s="197"/>
      <c r="U32" s="197"/>
    </row>
    <row r="33" spans="1:21" ht="30">
      <c r="A33">
        <f>+IF(D33&gt;0,MAX(A$8:A32)+1,0)</f>
        <v>360</v>
      </c>
      <c r="B33" s="183">
        <f t="shared" si="3"/>
        <v>28</v>
      </c>
      <c r="C33" s="184" t="str">
        <f t="shared" si="4"/>
        <v>БОСИЛЕГРАД</v>
      </c>
      <c r="D33" s="99">
        <v>733251</v>
      </c>
      <c r="E33" s="303" t="str">
        <f>IF(D33&gt;0,IFERROR(+VLOOKUP(D33,'[1]šifarnik K-izvor'!A$46:B$580,2,FALSE),0),"")</f>
        <v>Капитални наменски трансфери, у ужем смислу, од Републике  у корист нивоа општина</v>
      </c>
      <c r="F33" s="247">
        <v>7</v>
      </c>
      <c r="G33" s="239">
        <v>49119548</v>
      </c>
      <c r="H33" s="239">
        <v>0</v>
      </c>
      <c r="J33" s="76"/>
      <c r="K33" s="197">
        <f t="shared" si="5"/>
        <v>1</v>
      </c>
      <c r="L33" s="197">
        <f t="shared" si="2"/>
        <v>6</v>
      </c>
      <c r="M33" s="197"/>
      <c r="N33" s="217">
        <v>841</v>
      </c>
      <c r="O33" s="219">
        <v>9</v>
      </c>
      <c r="P33" s="201">
        <v>711193</v>
      </c>
      <c r="Q33" s="201" t="s">
        <v>791</v>
      </c>
      <c r="R33" s="197"/>
      <c r="S33" s="197"/>
      <c r="T33" s="197"/>
      <c r="U33" s="197"/>
    </row>
    <row r="34" spans="1:21">
      <c r="A34">
        <f>+IF(D34&gt;0,MAX(A$8:A33)+1,0)</f>
        <v>361</v>
      </c>
      <c r="B34" s="183">
        <f t="shared" si="3"/>
        <v>28</v>
      </c>
      <c r="C34" s="184" t="str">
        <f t="shared" si="4"/>
        <v>БОСИЛЕГРАД</v>
      </c>
      <c r="D34" s="99">
        <v>741511</v>
      </c>
      <c r="E34" s="303" t="str">
        <f>IF(D34&gt;0,IFERROR(+VLOOKUP(D34,'[1]šifarnik K-izvor'!A$46:B$580,2,FALSE),0),"")</f>
        <v>Накнада за коришћење ресурса и резерви минералних сировина</v>
      </c>
      <c r="F34" s="247">
        <v>1</v>
      </c>
      <c r="G34" s="239">
        <v>39550000</v>
      </c>
      <c r="H34" s="239">
        <v>3133880</v>
      </c>
      <c r="J34" s="76"/>
      <c r="K34" s="197">
        <f t="shared" si="5"/>
        <v>1</v>
      </c>
      <c r="L34" s="197">
        <f t="shared" si="2"/>
        <v>6</v>
      </c>
      <c r="M34" s="197"/>
      <c r="N34" s="217">
        <v>911</v>
      </c>
      <c r="O34" s="219">
        <v>11</v>
      </c>
      <c r="P34" s="201">
        <v>711194</v>
      </c>
      <c r="Q34" s="201" t="s">
        <v>792</v>
      </c>
      <c r="R34" s="197"/>
      <c r="S34" s="197"/>
      <c r="T34" s="197"/>
      <c r="U34" s="197"/>
    </row>
    <row r="35" spans="1:21" ht="30">
      <c r="A35">
        <f>+IF(D35&gt;0,MAX(A$8:A34)+1,0)</f>
        <v>362</v>
      </c>
      <c r="B35" s="183">
        <f t="shared" si="3"/>
        <v>28</v>
      </c>
      <c r="C35" s="184" t="str">
        <f t="shared" si="4"/>
        <v>БОСИЛЕГРАД</v>
      </c>
      <c r="D35" s="99">
        <v>741522</v>
      </c>
      <c r="E35" s="303" t="str">
        <f>IF(D35&gt;0,IFERROR(+VLOOKUP(D35,'[1]šifarnik K-izvor'!A$46:B$580,2,FALSE),0),"")</f>
        <v>Средства остварена од давања у закуп пољопривредног земљишта, односно пољопривредног објекта у државној својини</v>
      </c>
      <c r="F35" s="247">
        <v>1</v>
      </c>
      <c r="G35" s="239">
        <v>21456</v>
      </c>
      <c r="H35" s="239">
        <v>288</v>
      </c>
      <c r="J35" s="76"/>
      <c r="K35" s="197">
        <f t="shared" si="5"/>
        <v>2</v>
      </c>
      <c r="L35" s="197">
        <f t="shared" si="2"/>
        <v>6</v>
      </c>
      <c r="M35" s="197"/>
      <c r="N35" s="217">
        <v>912</v>
      </c>
      <c r="O35" s="197">
        <v>11</v>
      </c>
      <c r="P35" s="201">
        <v>711195</v>
      </c>
      <c r="Q35" s="201" t="s">
        <v>793</v>
      </c>
      <c r="R35" s="197"/>
      <c r="S35" s="197"/>
      <c r="T35" s="197"/>
      <c r="U35" s="197"/>
    </row>
    <row r="36" spans="1:21">
      <c r="A36">
        <f>+IF(D36&gt;0,MAX(A$8:A35)+1,0)</f>
        <v>363</v>
      </c>
      <c r="B36" s="183">
        <f t="shared" si="3"/>
        <v>28</v>
      </c>
      <c r="C36" s="184" t="str">
        <f t="shared" si="4"/>
        <v>БОСИЛЕГРАД</v>
      </c>
      <c r="D36" s="99">
        <v>741526</v>
      </c>
      <c r="E36" s="303" t="str">
        <f>IF(D36&gt;0,IFERROR(+VLOOKUP(D36,'[1]šifarnik K-izvor'!A$46:B$580,2,FALSE),0),"")</f>
        <v>Накнада за коришћење шума и шумског земљишта</v>
      </c>
      <c r="F36" s="247">
        <v>1</v>
      </c>
      <c r="G36" s="239">
        <v>800000</v>
      </c>
      <c r="H36" s="239">
        <v>10264</v>
      </c>
      <c r="J36" s="76"/>
      <c r="K36" s="197">
        <f t="shared" si="5"/>
        <v>6</v>
      </c>
      <c r="L36" s="197">
        <f t="shared" si="2"/>
        <v>6</v>
      </c>
      <c r="M36" s="197"/>
      <c r="N36" s="217">
        <v>921</v>
      </c>
      <c r="O36" s="197">
        <v>12</v>
      </c>
      <c r="P36" s="201">
        <v>711211</v>
      </c>
      <c r="Q36" s="201" t="s">
        <v>794</v>
      </c>
      <c r="R36" s="197"/>
      <c r="S36" s="197"/>
      <c r="T36" s="197"/>
      <c r="U36" s="197"/>
    </row>
    <row r="37" spans="1:21" ht="60">
      <c r="A37">
        <f>+IF(D37&gt;0,MAX(A$8:A36)+1,0)</f>
        <v>364</v>
      </c>
      <c r="B37" s="131">
        <f t="shared" ref="B37:B71" si="6">IF(A37&gt;0,+D$3,"")</f>
        <v>28</v>
      </c>
      <c r="C37" s="132" t="str">
        <f t="shared" si="0"/>
        <v>БОСИЛЕГРАД</v>
      </c>
      <c r="D37" s="99">
        <v>741531</v>
      </c>
      <c r="E37" s="303" t="str">
        <f>IF(D37&gt;0,IFERROR(+VLOOKUP(D37,'[1]šifarnik K-izvor'!A$46:B$580,2,FALSE),0),"")</f>
        <v xml:space="preserve">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радиности_x000D_
</v>
      </c>
      <c r="F37" s="247">
        <v>1</v>
      </c>
      <c r="G37" s="239">
        <v>40000000</v>
      </c>
      <c r="H37" s="239">
        <v>1023544</v>
      </c>
      <c r="J37" s="76"/>
      <c r="K37" s="197">
        <f t="shared" si="5"/>
        <v>1</v>
      </c>
      <c r="L37" s="197">
        <f t="shared" si="2"/>
        <v>6</v>
      </c>
      <c r="M37" s="197"/>
      <c r="N37" s="197"/>
      <c r="O37" s="197"/>
      <c r="P37" s="201">
        <v>711212</v>
      </c>
      <c r="Q37" s="201" t="s">
        <v>795</v>
      </c>
      <c r="R37" s="197"/>
      <c r="S37" s="197"/>
      <c r="T37" s="197"/>
      <c r="U37" s="197"/>
    </row>
    <row r="38" spans="1:21" ht="45">
      <c r="A38">
        <f>+IF(D38&gt;0,MAX(A$8:A37)+1,0)</f>
        <v>365</v>
      </c>
      <c r="B38" s="183">
        <f t="shared" si="3"/>
        <v>28</v>
      </c>
      <c r="C38" s="184" t="str">
        <f t="shared" si="4"/>
        <v>БОСИЛЕГРАД</v>
      </c>
      <c r="D38" s="99">
        <v>742151</v>
      </c>
      <c r="E38" s="303" t="str">
        <f>IF(D38&gt;0,IFERROR(+VLOOKUP(D38,'[1]šifarnik K-izvor'!A$46:B$580,2,FALSE),0),"")</f>
        <v xml:space="preserve">Приходи од продаје добара и услуга од стране тржишних организација у корист нивоа општина_x000D_
</v>
      </c>
      <c r="F38" s="247">
        <v>1</v>
      </c>
      <c r="G38" s="239">
        <v>310000</v>
      </c>
      <c r="H38" s="239">
        <v>0</v>
      </c>
      <c r="J38" s="76"/>
      <c r="K38" s="197">
        <f t="shared" si="5"/>
        <v>1</v>
      </c>
      <c r="L38" s="197">
        <f t="shared" si="2"/>
        <v>6</v>
      </c>
      <c r="M38" s="197"/>
      <c r="N38" s="197"/>
      <c r="O38" s="197"/>
      <c r="P38" s="201">
        <v>711213</v>
      </c>
      <c r="Q38" s="201" t="s">
        <v>796</v>
      </c>
      <c r="R38" s="197"/>
      <c r="S38" s="197"/>
      <c r="T38" s="197"/>
      <c r="U38" s="197"/>
    </row>
    <row r="39" spans="1:21" ht="45">
      <c r="A39">
        <f>+IF(D39&gt;0,MAX(A$8:A38)+1,0)</f>
        <v>366</v>
      </c>
      <c r="B39" s="183">
        <f t="shared" si="3"/>
        <v>28</v>
      </c>
      <c r="C39" s="184" t="str">
        <f t="shared" si="4"/>
        <v>БОСИЛЕГРАД</v>
      </c>
      <c r="D39" s="99">
        <v>742151</v>
      </c>
      <c r="E39" s="303" t="str">
        <f>IF(D39&gt;0,IFERROR(+VLOOKUP(D39,'[1]šifarnik K-izvor'!A$46:B$580,2,FALSE),0),"")</f>
        <v xml:space="preserve">Приходи од продаје добара и услуга од стране тржишних организација у корист нивоа општина_x000D_
</v>
      </c>
      <c r="F39" s="247">
        <v>4</v>
      </c>
      <c r="G39" s="239">
        <v>17962</v>
      </c>
      <c r="H39" s="239">
        <v>0</v>
      </c>
      <c r="J39" s="76"/>
      <c r="K39" s="197">
        <f t="shared" si="5"/>
        <v>1</v>
      </c>
      <c r="L39" s="197">
        <f t="shared" si="2"/>
        <v>6</v>
      </c>
      <c r="M39" s="197"/>
      <c r="N39" s="197"/>
      <c r="O39" s="197"/>
      <c r="P39" s="201">
        <v>711214</v>
      </c>
      <c r="Q39" s="201" t="s">
        <v>797</v>
      </c>
      <c r="R39" s="197"/>
      <c r="S39" s="197"/>
      <c r="T39" s="197"/>
      <c r="U39" s="197"/>
    </row>
    <row r="40" spans="1:21" ht="45">
      <c r="A40">
        <f>+IF(D40&gt;0,MAX(A$8:A39)+1,0)</f>
        <v>367</v>
      </c>
      <c r="B40" s="183">
        <f t="shared" si="3"/>
        <v>28</v>
      </c>
      <c r="C40" s="184" t="str">
        <f t="shared" si="4"/>
        <v>БОСИЛЕГРАД</v>
      </c>
      <c r="D40" s="99">
        <v>742152</v>
      </c>
      <c r="E40" s="303" t="str">
        <f>IF(D40&gt;0,IFERROR(+VLOOKUP(D40,'[1]šifarnik K-izvor'!A$46:B$580,2,FALSE),0),"")</f>
        <v xml:space="preserve">Приходи од давања у закуп, односно на коришћење непокретности у државној својини које користе општине и индиректни корисници њиховог буџета_x000D_
</v>
      </c>
      <c r="F40" s="247">
        <v>4</v>
      </c>
      <c r="G40" s="239">
        <v>800000</v>
      </c>
      <c r="H40" s="239">
        <v>0</v>
      </c>
      <c r="J40" s="76"/>
      <c r="K40" s="197">
        <f t="shared" si="5"/>
        <v>2</v>
      </c>
      <c r="L40" s="197">
        <f t="shared" si="2"/>
        <v>6</v>
      </c>
      <c r="M40" s="197"/>
      <c r="N40" s="197"/>
      <c r="O40" s="197"/>
      <c r="P40" s="201">
        <v>711215</v>
      </c>
      <c r="Q40" s="201" t="s">
        <v>798</v>
      </c>
      <c r="R40" s="197"/>
      <c r="S40" s="197"/>
      <c r="T40" s="197"/>
      <c r="U40" s="197"/>
    </row>
    <row r="41" spans="1:21" ht="45">
      <c r="A41">
        <f>+IF(D41&gt;0,MAX(A$8:A40)+1,0)</f>
        <v>368</v>
      </c>
      <c r="B41" s="183">
        <f t="shared" si="3"/>
        <v>28</v>
      </c>
      <c r="C41" s="184" t="str">
        <f t="shared" si="4"/>
        <v>БОСИЛЕГРАД</v>
      </c>
      <c r="D41" s="99">
        <v>742155</v>
      </c>
      <c r="E41" s="303" t="str">
        <f>IF(D41&gt;0,IFERROR(+VLOOKUP(D41,'[1]šifarnik K-izvor'!A$46:B$580,2,FALSE),0),"")</f>
        <v xml:space="preserve">Приходи од давања у закуп, односно на коришћење непокретности у општинској својини које користе општине и индиректни корисници њиховог буџета_x000D_
</v>
      </c>
      <c r="F41" s="247">
        <v>1</v>
      </c>
      <c r="G41" s="239">
        <v>350000</v>
      </c>
      <c r="H41" s="239">
        <v>161928</v>
      </c>
      <c r="J41" s="76"/>
      <c r="K41" s="197">
        <f t="shared" si="5"/>
        <v>5</v>
      </c>
      <c r="L41" s="197">
        <f t="shared" si="2"/>
        <v>6</v>
      </c>
      <c r="M41" s="197"/>
      <c r="N41" s="197"/>
      <c r="O41" s="197"/>
      <c r="P41" s="201">
        <v>711216</v>
      </c>
      <c r="Q41" s="201" t="s">
        <v>799</v>
      </c>
      <c r="R41" s="197"/>
      <c r="S41" s="197"/>
      <c r="T41" s="197"/>
      <c r="U41" s="197"/>
    </row>
    <row r="42" spans="1:21" ht="30">
      <c r="A42">
        <f>+IF(D42&gt;0,MAX(A$8:A41)+1,0)</f>
        <v>369</v>
      </c>
      <c r="B42" s="183">
        <f t="shared" si="3"/>
        <v>28</v>
      </c>
      <c r="C42" s="184" t="str">
        <f t="shared" si="4"/>
        <v>БОСИЛЕГРАД</v>
      </c>
      <c r="D42" s="99">
        <v>742156</v>
      </c>
      <c r="E42" s="303" t="str">
        <f>IF(D42&gt;0,IFERROR(+VLOOKUP(D42,'[1]šifarnik K-izvor'!A$46:B$580,2,FALSE),0),"")</f>
        <v>Приходи остварени по основу пружања услуга боравка деце у предшколским установама у корист нивоа општина</v>
      </c>
      <c r="F42" s="247">
        <v>1</v>
      </c>
      <c r="G42" s="239">
        <v>34000</v>
      </c>
      <c r="H42" s="239">
        <v>50905</v>
      </c>
      <c r="J42" s="76"/>
      <c r="K42" s="197">
        <f t="shared" si="5"/>
        <v>6</v>
      </c>
      <c r="L42" s="197">
        <f t="shared" si="2"/>
        <v>6</v>
      </c>
      <c r="M42" s="197"/>
      <c r="N42" s="197"/>
      <c r="O42" s="197"/>
      <c r="P42" s="201">
        <v>711217</v>
      </c>
      <c r="Q42" s="201" t="s">
        <v>800</v>
      </c>
      <c r="R42" s="197"/>
      <c r="S42" s="197"/>
      <c r="T42" s="197"/>
      <c r="U42" s="197"/>
    </row>
    <row r="43" spans="1:21">
      <c r="A43">
        <f>+IF(D43&gt;0,MAX(A$8:A42)+1,0)</f>
        <v>370</v>
      </c>
      <c r="B43" s="183">
        <f t="shared" si="3"/>
        <v>28</v>
      </c>
      <c r="C43" s="184" t="str">
        <f t="shared" si="4"/>
        <v>БОСИЛЕГРАД</v>
      </c>
      <c r="D43" s="99">
        <v>742251</v>
      </c>
      <c r="E43" s="303" t="str">
        <f>IF(D43&gt;0,IFERROR(+VLOOKUP(D43,'[1]šifarnik K-izvor'!A$46:B$580,2,FALSE),0),"")</f>
        <v>Општинске административне таксе</v>
      </c>
      <c r="F43" s="247">
        <v>1</v>
      </c>
      <c r="G43" s="239">
        <v>120000</v>
      </c>
      <c r="H43" s="239">
        <v>5967</v>
      </c>
      <c r="J43" s="76"/>
      <c r="K43" s="197">
        <f t="shared" si="5"/>
        <v>1</v>
      </c>
      <c r="L43" s="197">
        <f t="shared" si="2"/>
        <v>6</v>
      </c>
      <c r="M43" s="197"/>
      <c r="N43" s="197"/>
      <c r="O43" s="197"/>
      <c r="P43" s="201">
        <v>711218</v>
      </c>
      <c r="Q43" s="201" t="s">
        <v>801</v>
      </c>
      <c r="R43" s="197"/>
      <c r="S43" s="197"/>
      <c r="T43" s="197"/>
      <c r="U43" s="197"/>
    </row>
    <row r="44" spans="1:21">
      <c r="A44">
        <f>+IF(D44&gt;0,MAX(A$8:A43)+1,0)</f>
        <v>371</v>
      </c>
      <c r="B44" s="183">
        <f t="shared" si="3"/>
        <v>28</v>
      </c>
      <c r="C44" s="184" t="str">
        <f t="shared" si="4"/>
        <v>БОСИЛЕГРАД</v>
      </c>
      <c r="D44" s="99">
        <v>742253</v>
      </c>
      <c r="E44" s="303" t="str">
        <f>IF(D44&gt;0,IFERROR(+VLOOKUP(D44,'[1]šifarnik K-izvor'!A$46:B$580,2,FALSE),0),"")</f>
        <v>Накнада за уређивање грађевинског земљишта</v>
      </c>
      <c r="F44" s="247">
        <v>1</v>
      </c>
      <c r="G44" s="239">
        <v>110000</v>
      </c>
      <c r="H44" s="239">
        <v>0</v>
      </c>
      <c r="J44" s="76"/>
      <c r="K44" s="197">
        <f t="shared" si="5"/>
        <v>3</v>
      </c>
      <c r="L44" s="197">
        <f t="shared" si="2"/>
        <v>6</v>
      </c>
      <c r="M44" s="197"/>
      <c r="N44" s="197"/>
      <c r="O44" s="197"/>
      <c r="P44" s="201">
        <v>711219</v>
      </c>
      <c r="Q44" s="201" t="s">
        <v>802</v>
      </c>
      <c r="R44" s="197"/>
      <c r="S44" s="197"/>
      <c r="T44" s="197"/>
      <c r="U44" s="197"/>
    </row>
    <row r="45" spans="1:21" ht="30">
      <c r="A45">
        <f>+IF(D45&gt;0,MAX(A$8:A44)+1,0)</f>
        <v>372</v>
      </c>
      <c r="B45" s="183">
        <f t="shared" si="3"/>
        <v>28</v>
      </c>
      <c r="C45" s="184" t="str">
        <f t="shared" si="4"/>
        <v>БОСИЛЕГРАД</v>
      </c>
      <c r="D45" s="99">
        <v>742255</v>
      </c>
      <c r="E45" s="303" t="str">
        <f>IF(D45&gt;0,IFERROR(+VLOOKUP(D45,'[1]šifarnik K-izvor'!A$46:B$580,2,FALSE),0),"")</f>
        <v xml:space="preserve">Такса за озакоњење објеката у корист општина_x000D_
</v>
      </c>
      <c r="F45" s="247">
        <v>1</v>
      </c>
      <c r="G45" s="239">
        <v>304000</v>
      </c>
      <c r="H45" s="239">
        <v>24500</v>
      </c>
      <c r="J45" s="76"/>
      <c r="K45" s="197">
        <f t="shared" si="5"/>
        <v>5</v>
      </c>
      <c r="L45" s="197">
        <f t="shared" si="2"/>
        <v>6</v>
      </c>
      <c r="M45" s="197"/>
      <c r="N45" s="197"/>
      <c r="O45" s="197"/>
      <c r="P45" s="201">
        <v>711221</v>
      </c>
      <c r="Q45" s="201" t="s">
        <v>803</v>
      </c>
      <c r="R45" s="197"/>
      <c r="S45" s="197"/>
      <c r="T45" s="197"/>
      <c r="U45" s="197"/>
    </row>
    <row r="46" spans="1:21" ht="30">
      <c r="A46">
        <f>+IF(D46&gt;0,MAX(A$8:A45)+1,0)</f>
        <v>373</v>
      </c>
      <c r="B46" s="183">
        <f t="shared" si="3"/>
        <v>28</v>
      </c>
      <c r="C46" s="184" t="str">
        <f t="shared" si="4"/>
        <v>БОСИЛЕГРАД</v>
      </c>
      <c r="D46" s="99">
        <v>742351</v>
      </c>
      <c r="E46" s="303" t="str">
        <f>IF(D46&gt;0,IFERROR(+VLOOKUP(D46,'[1]šifarnik K-izvor'!A$46:B$580,2,FALSE),0),"")</f>
        <v xml:space="preserve">Приходи које својом делатношћу остваре органи и организације општина_x000D_
</v>
      </c>
      <c r="F46" s="247">
        <v>1</v>
      </c>
      <c r="G46" s="239">
        <v>438000</v>
      </c>
      <c r="H46" s="239">
        <v>6560</v>
      </c>
      <c r="J46" s="76"/>
      <c r="K46" s="197">
        <f t="shared" si="5"/>
        <v>1</v>
      </c>
      <c r="L46" s="197">
        <f t="shared" si="2"/>
        <v>6</v>
      </c>
      <c r="M46" s="197"/>
      <c r="N46" s="197"/>
      <c r="O46" s="197"/>
      <c r="P46" s="201">
        <v>712111</v>
      </c>
      <c r="Q46" s="201" t="s">
        <v>804</v>
      </c>
      <c r="R46" s="197"/>
      <c r="S46" s="197"/>
      <c r="T46" s="197"/>
      <c r="U46" s="197"/>
    </row>
    <row r="47" spans="1:21" ht="30">
      <c r="A47">
        <f>+IF(D47&gt;0,MAX(A$8:A46)+1,0)</f>
        <v>374</v>
      </c>
      <c r="B47" s="183">
        <f t="shared" si="3"/>
        <v>28</v>
      </c>
      <c r="C47" s="184" t="str">
        <f t="shared" si="4"/>
        <v>БОСИЛЕГРАД</v>
      </c>
      <c r="D47" s="99">
        <v>743324</v>
      </c>
      <c r="E47" s="303" t="str">
        <f>IF(D47&gt;0,IFERROR(+VLOOKUP(D47,'[1]šifarnik K-izvor'!A$46:B$580,2,FALSE),0),"")</f>
        <v>Приходи од новчаних казни за прекршаје и привредне преступе предвиђене прописима о безбедности саобраћаја на путевима</v>
      </c>
      <c r="F47" s="247">
        <v>1</v>
      </c>
      <c r="G47" s="239">
        <v>374000</v>
      </c>
      <c r="H47" s="239">
        <v>31800</v>
      </c>
      <c r="J47" s="76"/>
      <c r="K47" s="197">
        <f t="shared" si="5"/>
        <v>4</v>
      </c>
      <c r="L47" s="197">
        <f t="shared" si="2"/>
        <v>6</v>
      </c>
      <c r="M47" s="197"/>
      <c r="N47" s="197"/>
      <c r="O47" s="197"/>
      <c r="P47" s="201">
        <v>712112</v>
      </c>
      <c r="Q47" s="201" t="s">
        <v>805</v>
      </c>
      <c r="R47" s="197"/>
      <c r="S47" s="197"/>
      <c r="T47" s="197"/>
      <c r="U47" s="197"/>
    </row>
    <row r="48" spans="1:21" ht="45">
      <c r="A48">
        <f>+IF(D48&gt;0,MAX(A$8:A47)+1,0)</f>
        <v>375</v>
      </c>
      <c r="B48" s="183">
        <f t="shared" si="3"/>
        <v>28</v>
      </c>
      <c r="C48" s="184" t="str">
        <f t="shared" si="4"/>
        <v>БОСИЛЕГРАД</v>
      </c>
      <c r="D48" s="99">
        <v>743924</v>
      </c>
      <c r="E48" s="303" t="str">
        <f>IF(D48&gt;0,IFERROR(+VLOOKUP(D48,'[1]šifarnik K-izvor'!A$46:B$580,2,FALSE),0),"")</f>
        <v xml:space="preserve">Увећање пореског дуга у поступку принудне наплате, који је правна последица принудне наплате изворних прихода јединица локалне самоуправе_x000D_
</v>
      </c>
      <c r="F48" s="247"/>
      <c r="G48" s="239">
        <v>300000</v>
      </c>
      <c r="H48" s="239">
        <v>48286</v>
      </c>
      <c r="J48" s="76"/>
      <c r="K48" s="197">
        <f t="shared" si="5"/>
        <v>4</v>
      </c>
      <c r="L48" s="197">
        <f t="shared" si="2"/>
        <v>6</v>
      </c>
      <c r="M48" s="197"/>
      <c r="N48" s="197"/>
      <c r="O48" s="197"/>
      <c r="P48" s="201">
        <v>712113</v>
      </c>
      <c r="Q48" s="201" t="s">
        <v>806</v>
      </c>
      <c r="R48" s="197"/>
      <c r="S48" s="197"/>
      <c r="T48" s="197"/>
      <c r="U48" s="197"/>
    </row>
    <row r="49" spans="1:21">
      <c r="A49">
        <f>+IF(D49&gt;0,MAX(A$8:A48)+1,0)</f>
        <v>376</v>
      </c>
      <c r="B49" s="183">
        <f t="shared" si="3"/>
        <v>28</v>
      </c>
      <c r="C49" s="184" t="str">
        <f t="shared" si="4"/>
        <v>БОСИЛЕГРАД</v>
      </c>
      <c r="D49" s="99">
        <v>744151</v>
      </c>
      <c r="E49" s="303" t="str">
        <f>IF(D49&gt;0,IFERROR(+VLOOKUP(D49,'[1]šifarnik K-izvor'!A$46:B$580,2,FALSE),0),"")</f>
        <v>Текући добровољни трансфери од физичких и правних лица у корист нивоа општина</v>
      </c>
      <c r="F49" s="247">
        <v>8</v>
      </c>
      <c r="G49" s="239">
        <v>345100</v>
      </c>
      <c r="H49" s="239"/>
      <c r="J49" s="76"/>
      <c r="K49" s="197">
        <f t="shared" si="5"/>
        <v>1</v>
      </c>
      <c r="L49" s="197">
        <f t="shared" si="2"/>
        <v>6</v>
      </c>
      <c r="M49" s="197"/>
      <c r="N49" s="197"/>
      <c r="O49" s="197"/>
      <c r="P49" s="201">
        <v>713111</v>
      </c>
      <c r="Q49" s="201" t="s">
        <v>807</v>
      </c>
      <c r="R49" s="197"/>
      <c r="S49" s="197"/>
      <c r="T49" s="197"/>
      <c r="U49" s="197"/>
    </row>
    <row r="50" spans="1:21" ht="30">
      <c r="A50">
        <f>+IF(D50&gt;0,MAX(A$8:A49)+1,0)</f>
        <v>377</v>
      </c>
      <c r="B50" s="183">
        <f t="shared" si="3"/>
        <v>28</v>
      </c>
      <c r="C50" s="184" t="str">
        <f t="shared" si="4"/>
        <v>БОСИЛЕГРАД</v>
      </c>
      <c r="D50" s="99">
        <v>744251</v>
      </c>
      <c r="E50" s="303" t="str">
        <f>IF(D50&gt;0,IFERROR(+VLOOKUP(D50,'[1]šifarnik K-izvor'!A$46:B$580,2,FALSE),0),"")</f>
        <v>Капитални добровољни трансфери од физичких и правних лица у корист нивоа општина</v>
      </c>
      <c r="F50" s="247">
        <v>8</v>
      </c>
      <c r="G50" s="239">
        <v>3404686</v>
      </c>
      <c r="H50" s="239">
        <v>0</v>
      </c>
      <c r="J50" s="76"/>
      <c r="K50" s="197">
        <f t="shared" si="5"/>
        <v>1</v>
      </c>
      <c r="L50" s="197">
        <f t="shared" si="2"/>
        <v>6</v>
      </c>
      <c r="M50" s="197"/>
      <c r="N50" s="197"/>
      <c r="O50" s="197"/>
      <c r="P50" s="201">
        <v>713121</v>
      </c>
      <c r="Q50" s="201" t="s">
        <v>808</v>
      </c>
      <c r="R50" s="197"/>
      <c r="S50" s="197"/>
      <c r="T50" s="197"/>
      <c r="U50" s="197"/>
    </row>
    <row r="51" spans="1:21">
      <c r="A51">
        <f>+IF(D51&gt;0,MAX(A$8:A50)+1,0)</f>
        <v>378</v>
      </c>
      <c r="B51" s="183">
        <f t="shared" si="3"/>
        <v>28</v>
      </c>
      <c r="C51" s="184" t="str">
        <f t="shared" si="4"/>
        <v>БОСИЛЕГРАД</v>
      </c>
      <c r="D51" s="99">
        <v>745151</v>
      </c>
      <c r="E51" s="303" t="str">
        <f>IF(D51&gt;0,IFERROR(+VLOOKUP(D51,'[1]šifarnik K-izvor'!A$46:B$580,2,FALSE),0),"")</f>
        <v>Остали приходи у корист нивоа општина</v>
      </c>
      <c r="F51" s="247">
        <v>1</v>
      </c>
      <c r="G51" s="239">
        <v>2500000</v>
      </c>
      <c r="H51" s="239">
        <v>0</v>
      </c>
      <c r="J51" s="76"/>
      <c r="K51" s="197">
        <f t="shared" si="5"/>
        <v>1</v>
      </c>
      <c r="L51" s="197">
        <f t="shared" si="2"/>
        <v>6</v>
      </c>
      <c r="M51" s="197"/>
      <c r="N51" s="197"/>
      <c r="O51" s="197"/>
      <c r="P51" s="201">
        <v>713122</v>
      </c>
      <c r="Q51" s="201" t="s">
        <v>809</v>
      </c>
      <c r="R51" s="197"/>
      <c r="S51" s="197"/>
      <c r="T51" s="197"/>
      <c r="U51" s="197"/>
    </row>
    <row r="52" spans="1:21">
      <c r="A52">
        <f>+IF(D52&gt;0,MAX(A$8:A51)+1,0)</f>
        <v>379</v>
      </c>
      <c r="B52" s="131">
        <f t="shared" si="6"/>
        <v>28</v>
      </c>
      <c r="C52" s="132" t="str">
        <f t="shared" si="0"/>
        <v>БОСИЛЕГРАД</v>
      </c>
      <c r="D52" s="99">
        <v>745151</v>
      </c>
      <c r="E52" s="304" t="str">
        <f t="shared" ref="E52:E71" si="7">IF(D52&gt;0,IFERROR(+VLOOKUP(D52,P$9:Q$543,2,FALSE),0),"")</f>
        <v>Остали приходи у корист нивоа општина</v>
      </c>
      <c r="F52" s="247">
        <v>4</v>
      </c>
      <c r="G52" s="239">
        <v>888738</v>
      </c>
      <c r="H52" s="239">
        <v>39870</v>
      </c>
      <c r="J52" s="76"/>
      <c r="K52" s="197">
        <f>IF(D52&gt;0,VALUE(+RIGHT(D52,1)),11)</f>
        <v>1</v>
      </c>
      <c r="L52" s="197">
        <f t="shared" si="2"/>
        <v>6</v>
      </c>
      <c r="M52" s="197"/>
      <c r="N52" s="197"/>
      <c r="O52" s="197"/>
      <c r="P52" s="201">
        <v>713311</v>
      </c>
      <c r="Q52" s="201" t="s">
        <v>810</v>
      </c>
      <c r="R52" s="197"/>
      <c r="S52" s="197"/>
      <c r="T52" s="197"/>
      <c r="U52" s="197"/>
    </row>
    <row r="53" spans="1:21" ht="45">
      <c r="A53">
        <f>+IF(D53&gt;0,MAX(A$8:A52)+1,0)</f>
        <v>380</v>
      </c>
      <c r="B53" s="131">
        <f t="shared" si="6"/>
        <v>28</v>
      </c>
      <c r="C53" s="132" t="str">
        <f t="shared" si="0"/>
        <v>БОСИЛЕГРАД</v>
      </c>
      <c r="D53" s="99">
        <v>745153</v>
      </c>
      <c r="E53" s="304" t="str">
        <f t="shared" si="7"/>
        <v xml:space="preserve">Део добити јавног предузећа, према одлуци управног одбора јавног предузећа, у корист нивоа општина_x000D_
</v>
      </c>
      <c r="F53" s="247">
        <v>1</v>
      </c>
      <c r="G53" s="239">
        <v>439738</v>
      </c>
      <c r="H53" s="239">
        <v>0</v>
      </c>
      <c r="J53" s="76"/>
      <c r="K53" s="197">
        <f t="shared" ref="K53:K116" si="8">IF(D53&gt;0,VALUE(+RIGHT(D53,1)),11)</f>
        <v>3</v>
      </c>
      <c r="L53" s="197">
        <f t="shared" si="2"/>
        <v>6</v>
      </c>
      <c r="M53" s="197"/>
      <c r="N53" s="197"/>
      <c r="O53" s="197"/>
      <c r="P53" s="201">
        <v>713411</v>
      </c>
      <c r="Q53" s="201" t="s">
        <v>811</v>
      </c>
      <c r="R53" s="197"/>
      <c r="S53" s="197"/>
      <c r="T53" s="197"/>
      <c r="U53" s="197"/>
    </row>
    <row r="54" spans="1:21" ht="45">
      <c r="A54">
        <f>+IF(D54&gt;0,MAX(A$8:A53)+1,0)</f>
        <v>381</v>
      </c>
      <c r="B54" s="131">
        <f t="shared" si="6"/>
        <v>28</v>
      </c>
      <c r="C54" s="132" t="str">
        <f t="shared" si="0"/>
        <v>БОСИЛЕГРАД</v>
      </c>
      <c r="D54" s="99">
        <v>772111</v>
      </c>
      <c r="E54" s="304" t="str">
        <f t="shared" si="7"/>
        <v xml:space="preserve">Меморандумске ставке за рефундацију расхода буџета Републике из претходне године_x000D_
</v>
      </c>
      <c r="F54" s="247">
        <v>7</v>
      </c>
      <c r="G54" s="239">
        <v>604200</v>
      </c>
      <c r="H54" s="239">
        <v>0</v>
      </c>
      <c r="J54" s="76"/>
      <c r="K54" s="197">
        <f t="shared" si="8"/>
        <v>1</v>
      </c>
      <c r="L54" s="197">
        <f t="shared" si="2"/>
        <v>6</v>
      </c>
      <c r="M54" s="197"/>
      <c r="N54" s="197"/>
      <c r="O54" s="197"/>
      <c r="P54" s="201">
        <v>713421</v>
      </c>
      <c r="Q54" s="201" t="s">
        <v>812</v>
      </c>
      <c r="R54" s="197"/>
      <c r="S54" s="197"/>
      <c r="T54" s="197"/>
      <c r="U54" s="197"/>
    </row>
    <row r="55" spans="1:21">
      <c r="A55">
        <f>+IF(D55&gt;0,MAX(A$8:A54)+1,0)</f>
        <v>382</v>
      </c>
      <c r="B55" s="131">
        <f t="shared" si="6"/>
        <v>28</v>
      </c>
      <c r="C55" s="132" t="str">
        <f t="shared" si="0"/>
        <v>БОСИЛЕГРАД</v>
      </c>
      <c r="D55" s="99">
        <v>321311</v>
      </c>
      <c r="E55" s="304" t="str">
        <f t="shared" si="7"/>
        <v>Нераспоређени вишак прихода и примања из ранијих година</v>
      </c>
      <c r="F55" s="247">
        <v>13</v>
      </c>
      <c r="G55" s="239">
        <v>2848768</v>
      </c>
      <c r="H55" s="239">
        <v>2848768</v>
      </c>
      <c r="J55" s="76"/>
      <c r="K55" s="197">
        <f t="shared" si="8"/>
        <v>1</v>
      </c>
      <c r="L55" s="197">
        <f t="shared" si="2"/>
        <v>6</v>
      </c>
      <c r="M55" s="197"/>
      <c r="N55" s="197"/>
      <c r="O55" s="197"/>
      <c r="P55" s="201">
        <v>713422</v>
      </c>
      <c r="Q55" s="201" t="s">
        <v>813</v>
      </c>
      <c r="R55" s="197"/>
      <c r="S55" s="197"/>
      <c r="T55" s="197"/>
      <c r="U55" s="197"/>
    </row>
    <row r="56" spans="1:21">
      <c r="A56">
        <f>+IF(D56&gt;0,MAX(A$8:A55)+1,0)</f>
        <v>383</v>
      </c>
      <c r="B56" s="131">
        <f t="shared" si="6"/>
        <v>28</v>
      </c>
      <c r="C56" s="132" t="str">
        <f t="shared" si="0"/>
        <v>БОСИЛЕГРАД</v>
      </c>
      <c r="D56" s="99">
        <v>321311</v>
      </c>
      <c r="E56" s="304" t="str">
        <f t="shared" si="7"/>
        <v>Нераспоређени вишак прихода и примања из ранијих година</v>
      </c>
      <c r="F56" s="247">
        <v>15</v>
      </c>
      <c r="G56" s="239">
        <v>24746478</v>
      </c>
      <c r="H56" s="239">
        <v>24746478</v>
      </c>
      <c r="J56" s="76"/>
      <c r="K56" s="197">
        <f t="shared" si="8"/>
        <v>1</v>
      </c>
      <c r="L56" s="197">
        <f t="shared" si="2"/>
        <v>6</v>
      </c>
      <c r="M56" s="197"/>
      <c r="N56" s="197"/>
      <c r="O56" s="197"/>
      <c r="P56" s="201">
        <v>713423</v>
      </c>
      <c r="Q56" s="201" t="s">
        <v>814</v>
      </c>
      <c r="R56" s="197"/>
      <c r="S56" s="197"/>
      <c r="T56" s="197"/>
      <c r="U56" s="197"/>
    </row>
    <row r="57" spans="1:21">
      <c r="A57">
        <f>+IF(D57&gt;0,MAX(A$8:A56)+1,0)</f>
        <v>0</v>
      </c>
      <c r="B57" s="131" t="str">
        <f t="shared" si="6"/>
        <v/>
      </c>
      <c r="C57" s="132" t="str">
        <f t="shared" si="0"/>
        <v/>
      </c>
      <c r="D57" s="99"/>
      <c r="E57" s="304" t="str">
        <f t="shared" si="7"/>
        <v/>
      </c>
      <c r="F57" s="247"/>
      <c r="G57" s="239"/>
      <c r="H57" s="239"/>
      <c r="J57" s="76"/>
      <c r="K57" s="197">
        <f t="shared" si="8"/>
        <v>11</v>
      </c>
      <c r="L57" s="197">
        <f t="shared" si="2"/>
        <v>0</v>
      </c>
      <c r="M57" s="197"/>
      <c r="N57" s="197"/>
      <c r="O57" s="197"/>
      <c r="P57" s="201">
        <v>713424</v>
      </c>
      <c r="Q57" s="201" t="s">
        <v>815</v>
      </c>
      <c r="R57" s="197"/>
      <c r="S57" s="197"/>
      <c r="T57" s="197"/>
      <c r="U57" s="197"/>
    </row>
    <row r="58" spans="1:21">
      <c r="A58">
        <f>+IF(D58&gt;0,MAX(A$8:A57)+1,0)</f>
        <v>0</v>
      </c>
      <c r="B58" s="131" t="str">
        <f t="shared" si="6"/>
        <v/>
      </c>
      <c r="C58" s="132" t="str">
        <f t="shared" si="0"/>
        <v/>
      </c>
      <c r="D58" s="99"/>
      <c r="E58" s="304" t="str">
        <f t="shared" si="7"/>
        <v/>
      </c>
      <c r="F58" s="247"/>
      <c r="G58" s="239"/>
      <c r="H58" s="239"/>
      <c r="J58" s="76"/>
      <c r="K58" s="197">
        <f t="shared" si="8"/>
        <v>11</v>
      </c>
      <c r="L58" s="197">
        <f t="shared" si="2"/>
        <v>0</v>
      </c>
      <c r="M58" s="197"/>
      <c r="N58" s="197"/>
      <c r="O58" s="197"/>
      <c r="P58" s="201">
        <v>713425</v>
      </c>
      <c r="Q58" s="201" t="s">
        <v>816</v>
      </c>
      <c r="R58" s="197"/>
      <c r="S58" s="197"/>
      <c r="T58" s="197"/>
      <c r="U58" s="197"/>
    </row>
    <row r="59" spans="1:21">
      <c r="A59">
        <f>+IF(D59&gt;0,MAX(A$8:A58)+1,0)</f>
        <v>0</v>
      </c>
      <c r="B59" s="131" t="str">
        <f t="shared" si="6"/>
        <v/>
      </c>
      <c r="C59" s="132" t="str">
        <f t="shared" si="0"/>
        <v/>
      </c>
      <c r="D59" s="99"/>
      <c r="E59" s="304" t="str">
        <f t="shared" si="7"/>
        <v/>
      </c>
      <c r="F59" s="247"/>
      <c r="G59" s="239"/>
      <c r="H59" s="239"/>
      <c r="J59" s="76"/>
      <c r="K59" s="197">
        <f t="shared" si="8"/>
        <v>11</v>
      </c>
      <c r="L59" s="197">
        <f t="shared" si="2"/>
        <v>0</v>
      </c>
      <c r="M59" s="197"/>
      <c r="N59" s="197"/>
      <c r="O59" s="197"/>
      <c r="P59" s="201">
        <v>713426</v>
      </c>
      <c r="Q59" s="201" t="s">
        <v>817</v>
      </c>
      <c r="R59" s="197"/>
      <c r="S59" s="197"/>
      <c r="T59" s="197"/>
      <c r="U59" s="197"/>
    </row>
    <row r="60" spans="1:21">
      <c r="A60">
        <f>+IF(D60&gt;0,MAX(A$8:A59)+1,0)</f>
        <v>0</v>
      </c>
      <c r="B60" s="131" t="str">
        <f t="shared" si="6"/>
        <v/>
      </c>
      <c r="C60" s="132" t="str">
        <f t="shared" si="0"/>
        <v/>
      </c>
      <c r="D60" s="99"/>
      <c r="E60" s="304" t="str">
        <f t="shared" si="7"/>
        <v/>
      </c>
      <c r="F60" s="247"/>
      <c r="G60" s="239"/>
      <c r="H60" s="239"/>
      <c r="J60" s="76"/>
      <c r="K60" s="197">
        <f t="shared" si="8"/>
        <v>11</v>
      </c>
      <c r="L60" s="197">
        <f t="shared" si="2"/>
        <v>0</v>
      </c>
      <c r="M60" s="197"/>
      <c r="N60" s="197"/>
      <c r="O60" s="197"/>
      <c r="P60" s="201">
        <v>713611</v>
      </c>
      <c r="Q60" s="201" t="s">
        <v>818</v>
      </c>
      <c r="R60" s="197"/>
      <c r="S60" s="197"/>
      <c r="T60" s="197"/>
      <c r="U60" s="197"/>
    </row>
    <row r="61" spans="1:21">
      <c r="A61">
        <f>+IF(D61&gt;0,MAX(A$8:A60)+1,0)</f>
        <v>0</v>
      </c>
      <c r="B61" s="131" t="str">
        <f t="shared" si="6"/>
        <v/>
      </c>
      <c r="C61" s="132" t="str">
        <f t="shared" si="0"/>
        <v/>
      </c>
      <c r="D61" s="99"/>
      <c r="E61" s="304" t="str">
        <f t="shared" si="7"/>
        <v/>
      </c>
      <c r="F61" s="247"/>
      <c r="G61" s="239"/>
      <c r="H61" s="239"/>
      <c r="J61" s="76"/>
      <c r="K61" s="197">
        <f t="shared" si="8"/>
        <v>11</v>
      </c>
      <c r="L61" s="197">
        <f t="shared" si="2"/>
        <v>0</v>
      </c>
      <c r="M61" s="197"/>
      <c r="N61" s="197"/>
      <c r="O61" s="197"/>
      <c r="P61" s="201">
        <v>714111</v>
      </c>
      <c r="Q61" s="201" t="s">
        <v>819</v>
      </c>
      <c r="R61" s="197"/>
      <c r="S61" s="197"/>
      <c r="T61" s="197"/>
      <c r="U61" s="197"/>
    </row>
    <row r="62" spans="1:21">
      <c r="A62">
        <f>+IF(D62&gt;0,MAX(A$8:A61)+1,0)</f>
        <v>0</v>
      </c>
      <c r="B62" s="131" t="str">
        <f t="shared" si="6"/>
        <v/>
      </c>
      <c r="C62" s="132" t="str">
        <f t="shared" si="0"/>
        <v/>
      </c>
      <c r="D62" s="99"/>
      <c r="E62" s="304" t="str">
        <f t="shared" si="7"/>
        <v/>
      </c>
      <c r="F62" s="247"/>
      <c r="G62" s="239"/>
      <c r="H62" s="239"/>
      <c r="J62" s="76"/>
      <c r="K62" s="197">
        <f t="shared" si="8"/>
        <v>11</v>
      </c>
      <c r="L62" s="197">
        <f t="shared" si="2"/>
        <v>0</v>
      </c>
      <c r="M62" s="197"/>
      <c r="N62" s="197"/>
      <c r="O62" s="197"/>
      <c r="P62" s="201">
        <v>714112</v>
      </c>
      <c r="Q62" s="201" t="s">
        <v>820</v>
      </c>
      <c r="R62" s="197"/>
      <c r="S62" s="197"/>
      <c r="T62" s="197"/>
      <c r="U62" s="197"/>
    </row>
    <row r="63" spans="1:21">
      <c r="A63">
        <f>+IF(D63&gt;0,MAX(A$8:A62)+1,0)</f>
        <v>0</v>
      </c>
      <c r="B63" s="131" t="str">
        <f t="shared" si="6"/>
        <v/>
      </c>
      <c r="C63" s="132" t="str">
        <f t="shared" si="0"/>
        <v/>
      </c>
      <c r="D63" s="99"/>
      <c r="E63" s="304" t="str">
        <f t="shared" si="7"/>
        <v/>
      </c>
      <c r="F63" s="247"/>
      <c r="G63" s="239"/>
      <c r="H63" s="239"/>
      <c r="J63" s="76"/>
      <c r="K63" s="197">
        <f t="shared" si="8"/>
        <v>11</v>
      </c>
      <c r="L63" s="197">
        <f t="shared" si="2"/>
        <v>0</v>
      </c>
      <c r="M63" s="197"/>
      <c r="N63" s="197"/>
      <c r="O63" s="197"/>
      <c r="P63" s="201">
        <v>714113</v>
      </c>
      <c r="Q63" s="201" t="s">
        <v>821</v>
      </c>
      <c r="R63" s="197"/>
      <c r="S63" s="197"/>
      <c r="T63" s="197"/>
      <c r="U63" s="197"/>
    </row>
    <row r="64" spans="1:21">
      <c r="A64">
        <f>+IF(D64&gt;0,MAX(A$8:A63)+1,0)</f>
        <v>0</v>
      </c>
      <c r="B64" s="131" t="str">
        <f t="shared" si="6"/>
        <v/>
      </c>
      <c r="C64" s="132" t="str">
        <f t="shared" si="0"/>
        <v/>
      </c>
      <c r="D64" s="99"/>
      <c r="E64" s="304" t="str">
        <f t="shared" si="7"/>
        <v/>
      </c>
      <c r="F64" s="247"/>
      <c r="G64" s="239"/>
      <c r="H64" s="239"/>
      <c r="J64" s="76"/>
      <c r="K64" s="197">
        <f t="shared" si="8"/>
        <v>11</v>
      </c>
      <c r="L64" s="197">
        <f t="shared" si="2"/>
        <v>0</v>
      </c>
      <c r="M64" s="197"/>
      <c r="N64" s="197"/>
      <c r="O64" s="197"/>
      <c r="P64" s="201">
        <v>714121</v>
      </c>
      <c r="Q64" s="201" t="s">
        <v>822</v>
      </c>
      <c r="R64" s="197"/>
      <c r="S64" s="197"/>
      <c r="T64" s="197"/>
      <c r="U64" s="197"/>
    </row>
    <row r="65" spans="1:21">
      <c r="A65">
        <f>+IF(D65&gt;0,MAX(A$8:A64)+1,0)</f>
        <v>0</v>
      </c>
      <c r="B65" s="131" t="str">
        <f t="shared" si="6"/>
        <v/>
      </c>
      <c r="C65" s="132" t="str">
        <f t="shared" si="0"/>
        <v/>
      </c>
      <c r="D65" s="99"/>
      <c r="E65" s="304" t="str">
        <f t="shared" si="7"/>
        <v/>
      </c>
      <c r="F65" s="247"/>
      <c r="G65" s="239"/>
      <c r="H65" s="239"/>
      <c r="J65" s="76"/>
      <c r="K65" s="197">
        <f t="shared" si="8"/>
        <v>11</v>
      </c>
      <c r="L65" s="197">
        <f t="shared" si="2"/>
        <v>0</v>
      </c>
      <c r="M65" s="197"/>
      <c r="N65" s="197"/>
      <c r="O65" s="197"/>
      <c r="P65" s="201">
        <v>714122</v>
      </c>
      <c r="Q65" s="201" t="s">
        <v>823</v>
      </c>
      <c r="R65" s="197"/>
      <c r="S65" s="197"/>
      <c r="T65" s="197"/>
      <c r="U65" s="197"/>
    </row>
    <row r="66" spans="1:21">
      <c r="A66">
        <f>+IF(D66&gt;0,MAX(A$8:A65)+1,0)</f>
        <v>0</v>
      </c>
      <c r="B66" s="131" t="str">
        <f t="shared" si="6"/>
        <v/>
      </c>
      <c r="C66" s="132" t="str">
        <f t="shared" si="0"/>
        <v/>
      </c>
      <c r="D66" s="99"/>
      <c r="E66" s="304" t="str">
        <f t="shared" si="7"/>
        <v/>
      </c>
      <c r="F66" s="247"/>
      <c r="G66" s="239"/>
      <c r="H66" s="239"/>
      <c r="J66" s="76"/>
      <c r="K66" s="197">
        <f t="shared" si="8"/>
        <v>11</v>
      </c>
      <c r="L66" s="197">
        <f t="shared" si="2"/>
        <v>0</v>
      </c>
      <c r="M66" s="197"/>
      <c r="N66" s="197"/>
      <c r="O66" s="197"/>
      <c r="P66" s="201">
        <v>714123</v>
      </c>
      <c r="Q66" s="201" t="s">
        <v>824</v>
      </c>
      <c r="R66" s="197"/>
      <c r="S66" s="197"/>
      <c r="T66" s="197"/>
      <c r="U66" s="197"/>
    </row>
    <row r="67" spans="1:21">
      <c r="A67">
        <f>+IF(D67&gt;0,MAX(A$8:A66)+1,0)</f>
        <v>0</v>
      </c>
      <c r="B67" s="131" t="str">
        <f t="shared" si="6"/>
        <v/>
      </c>
      <c r="C67" s="132" t="str">
        <f t="shared" si="0"/>
        <v/>
      </c>
      <c r="D67" s="99"/>
      <c r="E67" s="304" t="str">
        <f t="shared" si="7"/>
        <v/>
      </c>
      <c r="F67" s="247"/>
      <c r="G67" s="239"/>
      <c r="H67" s="239"/>
      <c r="J67" s="76"/>
      <c r="K67" s="197">
        <f t="shared" si="8"/>
        <v>11</v>
      </c>
      <c r="L67" s="197">
        <f t="shared" si="2"/>
        <v>0</v>
      </c>
      <c r="M67" s="197"/>
      <c r="N67" s="197"/>
      <c r="O67" s="197"/>
      <c r="P67" s="201">
        <v>714124</v>
      </c>
      <c r="Q67" s="201" t="s">
        <v>825</v>
      </c>
      <c r="R67" s="197"/>
      <c r="S67" s="197"/>
      <c r="T67" s="197"/>
      <c r="U67" s="197"/>
    </row>
    <row r="68" spans="1:21">
      <c r="A68">
        <f>+IF(D68&gt;0,MAX(A$8:A67)+1,0)</f>
        <v>0</v>
      </c>
      <c r="B68" s="131" t="str">
        <f t="shared" si="6"/>
        <v/>
      </c>
      <c r="C68" s="132" t="str">
        <f t="shared" si="0"/>
        <v/>
      </c>
      <c r="D68" s="99"/>
      <c r="E68" s="304" t="str">
        <f t="shared" si="7"/>
        <v/>
      </c>
      <c r="F68" s="247"/>
      <c r="G68" s="239"/>
      <c r="H68" s="239"/>
      <c r="J68" s="76"/>
      <c r="K68" s="197">
        <f t="shared" si="8"/>
        <v>11</v>
      </c>
      <c r="L68" s="197">
        <f t="shared" si="2"/>
        <v>0</v>
      </c>
      <c r="M68" s="197"/>
      <c r="N68" s="197"/>
      <c r="O68" s="197"/>
      <c r="P68" s="201">
        <v>714126</v>
      </c>
      <c r="Q68" s="201" t="s">
        <v>826</v>
      </c>
      <c r="R68" s="197"/>
      <c r="S68" s="197"/>
      <c r="T68" s="197"/>
      <c r="U68" s="197"/>
    </row>
    <row r="69" spans="1:21">
      <c r="A69">
        <f>+IF(D69&gt;0,MAX(A$8:A68)+1,0)</f>
        <v>0</v>
      </c>
      <c r="B69" s="131" t="str">
        <f t="shared" si="6"/>
        <v/>
      </c>
      <c r="C69" s="132" t="str">
        <f t="shared" si="0"/>
        <v/>
      </c>
      <c r="D69" s="99"/>
      <c r="E69" s="304" t="str">
        <f t="shared" si="7"/>
        <v/>
      </c>
      <c r="F69" s="227"/>
      <c r="G69" s="70"/>
      <c r="H69" s="70"/>
      <c r="J69" s="76"/>
      <c r="K69" s="197">
        <f t="shared" si="8"/>
        <v>11</v>
      </c>
      <c r="L69" s="197">
        <f t="shared" si="2"/>
        <v>0</v>
      </c>
      <c r="M69" s="197"/>
      <c r="N69" s="197"/>
      <c r="O69" s="197"/>
      <c r="P69" s="201">
        <v>714127</v>
      </c>
      <c r="Q69" s="201" t="s">
        <v>827</v>
      </c>
      <c r="R69" s="197"/>
      <c r="S69" s="197"/>
      <c r="T69" s="197"/>
      <c r="U69" s="197"/>
    </row>
    <row r="70" spans="1:21">
      <c r="A70">
        <f>+IF(D70&gt;0,MAX(A$8:A69)+1,0)</f>
        <v>0</v>
      </c>
      <c r="B70" s="131" t="str">
        <f t="shared" si="6"/>
        <v/>
      </c>
      <c r="C70" s="132" t="str">
        <f t="shared" si="0"/>
        <v/>
      </c>
      <c r="D70" s="99"/>
      <c r="E70" s="304" t="str">
        <f t="shared" si="7"/>
        <v/>
      </c>
      <c r="F70" s="227"/>
      <c r="G70" s="70"/>
      <c r="H70" s="70"/>
      <c r="J70" s="76"/>
      <c r="K70" s="197">
        <f t="shared" si="8"/>
        <v>11</v>
      </c>
      <c r="L70" s="197">
        <f t="shared" si="2"/>
        <v>0</v>
      </c>
      <c r="M70" s="197"/>
      <c r="N70" s="197"/>
      <c r="O70" s="197"/>
      <c r="P70" s="201">
        <v>714128</v>
      </c>
      <c r="Q70" s="201" t="s">
        <v>828</v>
      </c>
      <c r="R70" s="197"/>
      <c r="S70" s="197"/>
      <c r="T70" s="197"/>
      <c r="U70" s="197"/>
    </row>
    <row r="71" spans="1:21">
      <c r="A71">
        <f>+IF(D71&gt;0,MAX(A$8:A70)+1,0)</f>
        <v>0</v>
      </c>
      <c r="B71" s="131" t="str">
        <f t="shared" si="6"/>
        <v/>
      </c>
      <c r="C71" s="132" t="str">
        <f t="shared" si="0"/>
        <v/>
      </c>
      <c r="D71" s="99"/>
      <c r="E71" s="304" t="str">
        <f t="shared" si="7"/>
        <v/>
      </c>
      <c r="F71" s="227"/>
      <c r="G71" s="70"/>
      <c r="H71" s="70"/>
      <c r="J71" s="76"/>
      <c r="K71" s="197">
        <f t="shared" si="8"/>
        <v>11</v>
      </c>
      <c r="L71" s="197">
        <f t="shared" si="2"/>
        <v>0</v>
      </c>
      <c r="M71" s="197"/>
      <c r="N71" s="197"/>
      <c r="O71" s="197"/>
      <c r="P71" s="201">
        <v>714129</v>
      </c>
      <c r="Q71" s="201" t="s">
        <v>829</v>
      </c>
      <c r="R71" s="197"/>
      <c r="S71" s="197"/>
      <c r="T71" s="197"/>
      <c r="U71" s="197"/>
    </row>
    <row r="72" spans="1:21">
      <c r="A72">
        <f>+IF(D72&gt;0,MAX(A$8:A71)+1,0)</f>
        <v>0</v>
      </c>
      <c r="B72" s="131" t="str">
        <f t="shared" ref="B72:B135" si="9">IF(A72&gt;0,+D$3,"")</f>
        <v/>
      </c>
      <c r="C72" s="132" t="str">
        <f t="shared" ref="C72:C135" si="10">+IF(A72&gt;0,C$3,"")</f>
        <v/>
      </c>
      <c r="D72" s="99"/>
      <c r="E72" s="304" t="str">
        <f t="shared" ref="E72:E135" si="11">IF(D72&gt;0,IFERROR(+VLOOKUP(D72,P$9:Q$543,2,FALSE),0),"")</f>
        <v/>
      </c>
      <c r="F72" s="227"/>
      <c r="G72" s="70"/>
      <c r="H72" s="70"/>
      <c r="J72" s="76"/>
      <c r="K72" s="197">
        <f t="shared" si="8"/>
        <v>11</v>
      </c>
      <c r="L72" s="197">
        <f t="shared" si="2"/>
        <v>0</v>
      </c>
      <c r="M72" s="197"/>
      <c r="N72" s="197"/>
      <c r="O72" s="197"/>
      <c r="P72" s="201">
        <v>714131</v>
      </c>
      <c r="Q72" s="201" t="s">
        <v>830</v>
      </c>
      <c r="R72" s="197"/>
      <c r="S72" s="197"/>
      <c r="T72" s="197"/>
      <c r="U72" s="197"/>
    </row>
    <row r="73" spans="1:21">
      <c r="A73">
        <f>+IF(D73&gt;0,MAX(A$8:A72)+1,0)</f>
        <v>0</v>
      </c>
      <c r="B73" s="131" t="str">
        <f t="shared" si="9"/>
        <v/>
      </c>
      <c r="C73" s="132" t="str">
        <f t="shared" si="10"/>
        <v/>
      </c>
      <c r="D73" s="99"/>
      <c r="E73" s="304" t="str">
        <f t="shared" si="11"/>
        <v/>
      </c>
      <c r="F73" s="227"/>
      <c r="G73" s="70"/>
      <c r="H73" s="70"/>
      <c r="J73" s="76"/>
      <c r="K73" s="197">
        <f t="shared" si="8"/>
        <v>11</v>
      </c>
      <c r="L73" s="197">
        <f t="shared" ref="L73:L136" si="12">+LEN(D73)</f>
        <v>0</v>
      </c>
      <c r="M73" s="197"/>
      <c r="N73" s="197"/>
      <c r="O73" s="197"/>
      <c r="P73" s="201">
        <v>714132</v>
      </c>
      <c r="Q73" s="201" t="s">
        <v>831</v>
      </c>
      <c r="R73" s="197"/>
      <c r="S73" s="197"/>
      <c r="T73" s="197"/>
      <c r="U73" s="197"/>
    </row>
    <row r="74" spans="1:21">
      <c r="A74">
        <f>+IF(D74&gt;0,MAX(A$8:A73)+1,0)</f>
        <v>0</v>
      </c>
      <c r="B74" s="131" t="str">
        <f t="shared" si="9"/>
        <v/>
      </c>
      <c r="C74" s="132" t="str">
        <f t="shared" si="10"/>
        <v/>
      </c>
      <c r="D74" s="99"/>
      <c r="E74" s="304" t="str">
        <f t="shared" si="11"/>
        <v/>
      </c>
      <c r="F74" s="227"/>
      <c r="G74" s="70"/>
      <c r="H74" s="70"/>
      <c r="J74" s="76"/>
      <c r="K74" s="197">
        <f t="shared" si="8"/>
        <v>11</v>
      </c>
      <c r="L74" s="197">
        <f t="shared" si="12"/>
        <v>0</v>
      </c>
      <c r="M74" s="197"/>
      <c r="N74" s="197"/>
      <c r="O74" s="197"/>
      <c r="P74" s="201">
        <v>714133</v>
      </c>
      <c r="Q74" s="201" t="s">
        <v>832</v>
      </c>
      <c r="R74" s="197"/>
      <c r="S74" s="197"/>
      <c r="T74" s="197"/>
      <c r="U74" s="197"/>
    </row>
    <row r="75" spans="1:21">
      <c r="A75">
        <f>+IF(D75&gt;0,MAX(A$8:A74)+1,0)</f>
        <v>0</v>
      </c>
      <c r="B75" s="131" t="str">
        <f t="shared" si="9"/>
        <v/>
      </c>
      <c r="C75" s="132" t="str">
        <f t="shared" si="10"/>
        <v/>
      </c>
      <c r="D75" s="99"/>
      <c r="E75" s="304" t="str">
        <f t="shared" si="11"/>
        <v/>
      </c>
      <c r="F75" s="227"/>
      <c r="G75" s="70"/>
      <c r="H75" s="70"/>
      <c r="J75" s="76"/>
      <c r="K75" s="197">
        <f t="shared" si="8"/>
        <v>11</v>
      </c>
      <c r="L75" s="197">
        <f t="shared" si="12"/>
        <v>0</v>
      </c>
      <c r="M75" s="197"/>
      <c r="N75" s="197"/>
      <c r="O75" s="197"/>
      <c r="P75" s="201">
        <v>714134</v>
      </c>
      <c r="Q75" s="201" t="s">
        <v>833</v>
      </c>
      <c r="R75" s="197"/>
      <c r="S75" s="197"/>
      <c r="T75" s="197"/>
      <c r="U75" s="197"/>
    </row>
    <row r="76" spans="1:21">
      <c r="A76">
        <f>+IF(D76&gt;0,MAX(A$8:A75)+1,0)</f>
        <v>0</v>
      </c>
      <c r="B76" s="131" t="str">
        <f t="shared" si="9"/>
        <v/>
      </c>
      <c r="C76" s="132" t="str">
        <f t="shared" si="10"/>
        <v/>
      </c>
      <c r="D76" s="99"/>
      <c r="E76" s="304" t="str">
        <f t="shared" si="11"/>
        <v/>
      </c>
      <c r="F76" s="227"/>
      <c r="G76" s="70"/>
      <c r="H76" s="70"/>
      <c r="J76" s="76"/>
      <c r="K76" s="197">
        <f t="shared" si="8"/>
        <v>11</v>
      </c>
      <c r="L76" s="197">
        <f t="shared" si="12"/>
        <v>0</v>
      </c>
      <c r="M76" s="197"/>
      <c r="N76" s="197"/>
      <c r="O76" s="197"/>
      <c r="P76" s="201">
        <v>714135</v>
      </c>
      <c r="Q76" s="201" t="s">
        <v>834</v>
      </c>
      <c r="R76" s="197"/>
      <c r="S76" s="197"/>
      <c r="T76" s="197"/>
      <c r="U76" s="197"/>
    </row>
    <row r="77" spans="1:21">
      <c r="A77">
        <f>+IF(D77&gt;0,MAX(A$8:A76)+1,0)</f>
        <v>0</v>
      </c>
      <c r="B77" s="131" t="str">
        <f t="shared" si="9"/>
        <v/>
      </c>
      <c r="C77" s="132" t="str">
        <f t="shared" si="10"/>
        <v/>
      </c>
      <c r="D77" s="99"/>
      <c r="E77" s="304" t="str">
        <f t="shared" si="11"/>
        <v/>
      </c>
      <c r="F77" s="227"/>
      <c r="G77" s="70"/>
      <c r="H77" s="70"/>
      <c r="J77" s="76"/>
      <c r="K77" s="197">
        <f t="shared" si="8"/>
        <v>11</v>
      </c>
      <c r="L77" s="197">
        <f t="shared" si="12"/>
        <v>0</v>
      </c>
      <c r="M77" s="197"/>
      <c r="N77" s="197"/>
      <c r="O77" s="197"/>
      <c r="P77" s="201">
        <v>714136</v>
      </c>
      <c r="Q77" s="201" t="s">
        <v>835</v>
      </c>
      <c r="R77" s="197"/>
      <c r="S77" s="197"/>
      <c r="T77" s="197"/>
      <c r="U77" s="197"/>
    </row>
    <row r="78" spans="1:21">
      <c r="A78">
        <f>+IF(D78&gt;0,MAX(A$8:A77)+1,0)</f>
        <v>0</v>
      </c>
      <c r="B78" s="131" t="str">
        <f t="shared" si="9"/>
        <v/>
      </c>
      <c r="C78" s="132" t="str">
        <f t="shared" si="10"/>
        <v/>
      </c>
      <c r="D78" s="99"/>
      <c r="E78" s="304" t="str">
        <f t="shared" si="11"/>
        <v/>
      </c>
      <c r="F78" s="227"/>
      <c r="G78" s="70"/>
      <c r="H78" s="70"/>
      <c r="J78" s="76"/>
      <c r="K78" s="197">
        <f t="shared" si="8"/>
        <v>11</v>
      </c>
      <c r="L78" s="197">
        <f t="shared" si="12"/>
        <v>0</v>
      </c>
      <c r="M78" s="197"/>
      <c r="N78" s="197"/>
      <c r="O78" s="197"/>
      <c r="P78" s="201">
        <v>714137</v>
      </c>
      <c r="Q78" s="201" t="s">
        <v>836</v>
      </c>
      <c r="R78" s="197"/>
      <c r="S78" s="197"/>
      <c r="T78" s="197"/>
      <c r="U78" s="197"/>
    </row>
    <row r="79" spans="1:21">
      <c r="A79">
        <f>+IF(D79&gt;0,MAX(A$8:A78)+1,0)</f>
        <v>0</v>
      </c>
      <c r="B79" s="131" t="str">
        <f t="shared" si="9"/>
        <v/>
      </c>
      <c r="C79" s="132" t="str">
        <f t="shared" si="10"/>
        <v/>
      </c>
      <c r="D79" s="99"/>
      <c r="E79" s="304" t="str">
        <f t="shared" si="11"/>
        <v/>
      </c>
      <c r="F79" s="227"/>
      <c r="G79" s="70"/>
      <c r="H79" s="70"/>
      <c r="J79" s="76"/>
      <c r="K79" s="197">
        <f t="shared" si="8"/>
        <v>11</v>
      </c>
      <c r="L79" s="197">
        <f t="shared" si="12"/>
        <v>0</v>
      </c>
      <c r="M79" s="197"/>
      <c r="N79" s="197"/>
      <c r="O79" s="197"/>
      <c r="P79" s="201">
        <v>714138</v>
      </c>
      <c r="Q79" s="201" t="s">
        <v>837</v>
      </c>
      <c r="R79" s="197"/>
      <c r="S79" s="197"/>
      <c r="T79" s="197"/>
      <c r="U79" s="197"/>
    </row>
    <row r="80" spans="1:21">
      <c r="A80">
        <f>+IF(D80&gt;0,MAX(A$8:A79)+1,0)</f>
        <v>0</v>
      </c>
      <c r="B80" s="131" t="str">
        <f t="shared" si="9"/>
        <v/>
      </c>
      <c r="C80" s="132" t="str">
        <f t="shared" si="10"/>
        <v/>
      </c>
      <c r="D80" s="99"/>
      <c r="E80" s="304" t="str">
        <f t="shared" si="11"/>
        <v/>
      </c>
      <c r="F80" s="227"/>
      <c r="G80" s="70"/>
      <c r="H80" s="70"/>
      <c r="J80" s="76"/>
      <c r="K80" s="197">
        <f t="shared" si="8"/>
        <v>11</v>
      </c>
      <c r="L80" s="197">
        <f t="shared" si="12"/>
        <v>0</v>
      </c>
      <c r="M80" s="197"/>
      <c r="N80" s="197"/>
      <c r="O80" s="197"/>
      <c r="P80" s="201">
        <v>714139</v>
      </c>
      <c r="Q80" s="201" t="s">
        <v>838</v>
      </c>
      <c r="R80" s="197"/>
      <c r="S80" s="197"/>
      <c r="T80" s="197"/>
      <c r="U80" s="197"/>
    </row>
    <row r="81" spans="1:21">
      <c r="A81">
        <f>+IF(D81&gt;0,MAX(A$8:A80)+1,0)</f>
        <v>0</v>
      </c>
      <c r="B81" s="131" t="str">
        <f t="shared" si="9"/>
        <v/>
      </c>
      <c r="C81" s="132" t="str">
        <f t="shared" si="10"/>
        <v/>
      </c>
      <c r="D81" s="99"/>
      <c r="E81" s="304" t="str">
        <f t="shared" si="11"/>
        <v/>
      </c>
      <c r="F81" s="227"/>
      <c r="G81" s="70"/>
      <c r="H81" s="70"/>
      <c r="J81" s="76"/>
      <c r="K81" s="197">
        <f t="shared" si="8"/>
        <v>11</v>
      </c>
      <c r="L81" s="197">
        <f t="shared" si="12"/>
        <v>0</v>
      </c>
      <c r="M81" s="197"/>
      <c r="N81" s="197"/>
      <c r="O81" s="197"/>
      <c r="P81" s="201">
        <v>714141</v>
      </c>
      <c r="Q81" s="201" t="s">
        <v>839</v>
      </c>
      <c r="R81" s="197"/>
      <c r="S81" s="197"/>
      <c r="T81" s="197"/>
      <c r="U81" s="197"/>
    </row>
    <row r="82" spans="1:21">
      <c r="A82">
        <f>+IF(D82&gt;0,MAX(A$8:A81)+1,0)</f>
        <v>0</v>
      </c>
      <c r="B82" s="131" t="str">
        <f t="shared" si="9"/>
        <v/>
      </c>
      <c r="C82" s="132" t="str">
        <f t="shared" si="10"/>
        <v/>
      </c>
      <c r="D82" s="99"/>
      <c r="E82" s="304" t="str">
        <f t="shared" si="11"/>
        <v/>
      </c>
      <c r="F82" s="227"/>
      <c r="G82" s="70"/>
      <c r="H82" s="70"/>
      <c r="J82" s="76"/>
      <c r="K82" s="197">
        <f t="shared" si="8"/>
        <v>11</v>
      </c>
      <c r="L82" s="197">
        <f t="shared" si="12"/>
        <v>0</v>
      </c>
      <c r="M82" s="197"/>
      <c r="N82" s="197"/>
      <c r="O82" s="197"/>
      <c r="P82" s="201">
        <v>714421</v>
      </c>
      <c r="Q82" s="201" t="s">
        <v>840</v>
      </c>
      <c r="R82" s="197"/>
      <c r="S82" s="197"/>
      <c r="T82" s="197"/>
      <c r="U82" s="197"/>
    </row>
    <row r="83" spans="1:21">
      <c r="A83">
        <f>+IF(D83&gt;0,MAX(A$8:A82)+1,0)</f>
        <v>0</v>
      </c>
      <c r="B83" s="131" t="str">
        <f t="shared" si="9"/>
        <v/>
      </c>
      <c r="C83" s="132" t="str">
        <f t="shared" si="10"/>
        <v/>
      </c>
      <c r="D83" s="99"/>
      <c r="E83" s="304" t="str">
        <f t="shared" si="11"/>
        <v/>
      </c>
      <c r="F83" s="227"/>
      <c r="G83" s="70"/>
      <c r="H83" s="70"/>
      <c r="J83" s="76"/>
      <c r="K83" s="197">
        <f t="shared" si="8"/>
        <v>11</v>
      </c>
      <c r="L83" s="197">
        <f t="shared" si="12"/>
        <v>0</v>
      </c>
      <c r="M83" s="197"/>
      <c r="N83" s="197"/>
      <c r="O83" s="197"/>
      <c r="P83" s="201">
        <v>714431</v>
      </c>
      <c r="Q83" s="201" t="s">
        <v>841</v>
      </c>
      <c r="R83" s="197"/>
      <c r="S83" s="197"/>
      <c r="T83" s="197"/>
      <c r="U83" s="197"/>
    </row>
    <row r="84" spans="1:21">
      <c r="A84">
        <f>+IF(D84&gt;0,MAX(A$8:A83)+1,0)</f>
        <v>0</v>
      </c>
      <c r="B84" s="131" t="str">
        <f t="shared" si="9"/>
        <v/>
      </c>
      <c r="C84" s="132" t="str">
        <f t="shared" si="10"/>
        <v/>
      </c>
      <c r="D84" s="99"/>
      <c r="E84" s="304" t="str">
        <f t="shared" si="11"/>
        <v/>
      </c>
      <c r="F84" s="227"/>
      <c r="G84" s="70"/>
      <c r="H84" s="70"/>
      <c r="J84" s="76"/>
      <c r="K84" s="197">
        <f t="shared" si="8"/>
        <v>11</v>
      </c>
      <c r="L84" s="197">
        <f t="shared" si="12"/>
        <v>0</v>
      </c>
      <c r="M84" s="197"/>
      <c r="N84" s="197"/>
      <c r="O84" s="197"/>
      <c r="P84" s="201">
        <v>714448</v>
      </c>
      <c r="Q84" s="201" t="s">
        <v>842</v>
      </c>
      <c r="R84" s="197"/>
      <c r="S84" s="197"/>
      <c r="T84" s="197"/>
      <c r="U84" s="197"/>
    </row>
    <row r="85" spans="1:21">
      <c r="A85">
        <f>+IF(D85&gt;0,MAX(A$8:A84)+1,0)</f>
        <v>0</v>
      </c>
      <c r="B85" s="131" t="str">
        <f t="shared" si="9"/>
        <v/>
      </c>
      <c r="C85" s="132" t="str">
        <f t="shared" si="10"/>
        <v/>
      </c>
      <c r="D85" s="99"/>
      <c r="E85" s="304" t="str">
        <f t="shared" si="11"/>
        <v/>
      </c>
      <c r="F85" s="227"/>
      <c r="G85" s="70"/>
      <c r="H85" s="70"/>
      <c r="J85" s="76"/>
      <c r="K85" s="197">
        <f t="shared" si="8"/>
        <v>11</v>
      </c>
      <c r="L85" s="197">
        <f t="shared" si="12"/>
        <v>0</v>
      </c>
      <c r="M85" s="197"/>
      <c r="N85" s="197"/>
      <c r="O85" s="197"/>
      <c r="P85" s="201">
        <v>714447</v>
      </c>
      <c r="Q85" s="201" t="s">
        <v>843</v>
      </c>
      <c r="R85" s="197"/>
      <c r="S85" s="197"/>
      <c r="T85" s="197"/>
      <c r="U85" s="197"/>
    </row>
    <row r="86" spans="1:21">
      <c r="A86">
        <f>+IF(D86&gt;0,MAX(A$8:A85)+1,0)</f>
        <v>0</v>
      </c>
      <c r="B86" s="131" t="str">
        <f t="shared" si="9"/>
        <v/>
      </c>
      <c r="C86" s="132" t="str">
        <f t="shared" si="10"/>
        <v/>
      </c>
      <c r="D86" s="99"/>
      <c r="E86" s="304" t="str">
        <f t="shared" si="11"/>
        <v/>
      </c>
      <c r="F86" s="227"/>
      <c r="G86" s="70"/>
      <c r="H86" s="70"/>
      <c r="J86" s="76"/>
      <c r="K86" s="197">
        <f t="shared" si="8"/>
        <v>11</v>
      </c>
      <c r="L86" s="197">
        <f t="shared" si="12"/>
        <v>0</v>
      </c>
      <c r="M86" s="197"/>
      <c r="N86" s="197"/>
      <c r="O86" s="197"/>
      <c r="P86" s="201">
        <v>714511</v>
      </c>
      <c r="Q86" s="201" t="s">
        <v>844</v>
      </c>
      <c r="R86" s="197"/>
      <c r="S86" s="197"/>
      <c r="T86" s="197"/>
      <c r="U86" s="197"/>
    </row>
    <row r="87" spans="1:21">
      <c r="A87">
        <f>+IF(D87&gt;0,MAX(A$8:A86)+1,0)</f>
        <v>0</v>
      </c>
      <c r="B87" s="131" t="str">
        <f t="shared" si="9"/>
        <v/>
      </c>
      <c r="C87" s="132" t="str">
        <f t="shared" si="10"/>
        <v/>
      </c>
      <c r="D87" s="99"/>
      <c r="E87" s="304" t="str">
        <f t="shared" si="11"/>
        <v/>
      </c>
      <c r="F87" s="227"/>
      <c r="G87" s="70"/>
      <c r="H87" s="70"/>
      <c r="J87" s="76"/>
      <c r="K87" s="197">
        <f t="shared" si="8"/>
        <v>11</v>
      </c>
      <c r="L87" s="197">
        <f t="shared" si="12"/>
        <v>0</v>
      </c>
      <c r="M87" s="197"/>
      <c r="N87" s="197"/>
      <c r="O87" s="197"/>
      <c r="P87" s="201">
        <v>714513</v>
      </c>
      <c r="Q87" s="201" t="s">
        <v>845</v>
      </c>
      <c r="R87" s="197"/>
      <c r="S87" s="197"/>
      <c r="T87" s="197"/>
      <c r="U87" s="197"/>
    </row>
    <row r="88" spans="1:21">
      <c r="A88">
        <f>+IF(D88&gt;0,MAX(A$8:A87)+1,0)</f>
        <v>0</v>
      </c>
      <c r="B88" s="131" t="str">
        <f t="shared" si="9"/>
        <v/>
      </c>
      <c r="C88" s="132" t="str">
        <f t="shared" si="10"/>
        <v/>
      </c>
      <c r="D88" s="99"/>
      <c r="E88" s="304" t="str">
        <f t="shared" si="11"/>
        <v/>
      </c>
      <c r="F88" s="227"/>
      <c r="G88" s="70"/>
      <c r="H88" s="70"/>
      <c r="J88" s="76"/>
      <c r="K88" s="197">
        <f t="shared" si="8"/>
        <v>11</v>
      </c>
      <c r="L88" s="197">
        <f t="shared" si="12"/>
        <v>0</v>
      </c>
      <c r="M88" s="197"/>
      <c r="N88" s="197"/>
      <c r="O88" s="197"/>
      <c r="P88" s="201">
        <v>714514</v>
      </c>
      <c r="Q88" s="201" t="s">
        <v>846</v>
      </c>
      <c r="R88" s="197"/>
      <c r="S88" s="197"/>
      <c r="T88" s="197"/>
      <c r="U88" s="197"/>
    </row>
    <row r="89" spans="1:21">
      <c r="A89">
        <f>+IF(D89&gt;0,MAX(A$8:A88)+1,0)</f>
        <v>0</v>
      </c>
      <c r="B89" s="131" t="str">
        <f t="shared" si="9"/>
        <v/>
      </c>
      <c r="C89" s="132" t="str">
        <f t="shared" si="10"/>
        <v/>
      </c>
      <c r="D89" s="99"/>
      <c r="E89" s="304" t="str">
        <f t="shared" si="11"/>
        <v/>
      </c>
      <c r="F89" s="227"/>
      <c r="G89" s="70"/>
      <c r="H89" s="70"/>
      <c r="J89" s="76"/>
      <c r="K89" s="197">
        <f t="shared" si="8"/>
        <v>11</v>
      </c>
      <c r="L89" s="197">
        <f t="shared" si="12"/>
        <v>0</v>
      </c>
      <c r="M89" s="197"/>
      <c r="N89" s="197"/>
      <c r="O89" s="197"/>
      <c r="P89" s="201">
        <v>714521</v>
      </c>
      <c r="Q89" s="201" t="s">
        <v>847</v>
      </c>
      <c r="R89" s="197"/>
      <c r="S89" s="197"/>
      <c r="T89" s="197"/>
      <c r="U89" s="197"/>
    </row>
    <row r="90" spans="1:21">
      <c r="A90">
        <f>+IF(D90&gt;0,MAX(A$8:A89)+1,0)</f>
        <v>0</v>
      </c>
      <c r="B90" s="131" t="str">
        <f t="shared" si="9"/>
        <v/>
      </c>
      <c r="C90" s="132" t="str">
        <f t="shared" si="10"/>
        <v/>
      </c>
      <c r="D90" s="99"/>
      <c r="E90" s="304" t="str">
        <f t="shared" si="11"/>
        <v/>
      </c>
      <c r="F90" s="227"/>
      <c r="G90" s="70"/>
      <c r="H90" s="70"/>
      <c r="J90" s="76"/>
      <c r="K90" s="197">
        <f t="shared" si="8"/>
        <v>11</v>
      </c>
      <c r="L90" s="197">
        <f t="shared" si="12"/>
        <v>0</v>
      </c>
      <c r="M90" s="197"/>
      <c r="N90" s="197"/>
      <c r="O90" s="197"/>
      <c r="P90" s="201">
        <v>714522</v>
      </c>
      <c r="Q90" s="201" t="s">
        <v>848</v>
      </c>
      <c r="R90" s="197"/>
      <c r="S90" s="197"/>
      <c r="T90" s="197"/>
      <c r="U90" s="197"/>
    </row>
    <row r="91" spans="1:21">
      <c r="A91">
        <f>+IF(D91&gt;0,MAX(A$8:A90)+1,0)</f>
        <v>0</v>
      </c>
      <c r="B91" s="131" t="str">
        <f t="shared" si="9"/>
        <v/>
      </c>
      <c r="C91" s="132" t="str">
        <f t="shared" si="10"/>
        <v/>
      </c>
      <c r="D91" s="99"/>
      <c r="E91" s="304" t="str">
        <f t="shared" si="11"/>
        <v/>
      </c>
      <c r="F91" s="227"/>
      <c r="G91" s="70"/>
      <c r="H91" s="70"/>
      <c r="J91" s="76"/>
      <c r="K91" s="197">
        <f t="shared" si="8"/>
        <v>11</v>
      </c>
      <c r="L91" s="197">
        <f t="shared" si="12"/>
        <v>0</v>
      </c>
      <c r="M91" s="197"/>
      <c r="N91" s="197"/>
      <c r="O91" s="197"/>
      <c r="P91" s="201">
        <v>714523</v>
      </c>
      <c r="Q91" s="201" t="s">
        <v>849</v>
      </c>
      <c r="R91" s="197"/>
      <c r="S91" s="197"/>
      <c r="T91" s="197"/>
      <c r="U91" s="197"/>
    </row>
    <row r="92" spans="1:21">
      <c r="A92">
        <f>+IF(D92&gt;0,MAX(A$8:A91)+1,0)</f>
        <v>0</v>
      </c>
      <c r="B92" s="131" t="str">
        <f t="shared" si="9"/>
        <v/>
      </c>
      <c r="C92" s="132" t="str">
        <f t="shared" si="10"/>
        <v/>
      </c>
      <c r="D92" s="99"/>
      <c r="E92" s="304" t="str">
        <f t="shared" si="11"/>
        <v/>
      </c>
      <c r="F92" s="227"/>
      <c r="G92" s="70"/>
      <c r="H92" s="70"/>
      <c r="J92" s="76"/>
      <c r="K92" s="197">
        <f t="shared" si="8"/>
        <v>11</v>
      </c>
      <c r="L92" s="197">
        <f t="shared" si="12"/>
        <v>0</v>
      </c>
      <c r="M92" s="197"/>
      <c r="N92" s="197"/>
      <c r="O92" s="197"/>
      <c r="P92" s="201">
        <v>714524</v>
      </c>
      <c r="Q92" s="201" t="s">
        <v>850</v>
      </c>
      <c r="R92" s="197"/>
      <c r="S92" s="197"/>
      <c r="T92" s="197"/>
      <c r="U92" s="197"/>
    </row>
    <row r="93" spans="1:21">
      <c r="A93">
        <f>+IF(D93&gt;0,MAX(A$8:A92)+1,0)</f>
        <v>0</v>
      </c>
      <c r="B93" s="131" t="str">
        <f t="shared" si="9"/>
        <v/>
      </c>
      <c r="C93" s="132" t="str">
        <f t="shared" si="10"/>
        <v/>
      </c>
      <c r="D93" s="99"/>
      <c r="E93" s="304" t="str">
        <f t="shared" si="11"/>
        <v/>
      </c>
      <c r="F93" s="227"/>
      <c r="G93" s="70"/>
      <c r="H93" s="70"/>
      <c r="J93" s="76"/>
      <c r="K93" s="197">
        <f t="shared" si="8"/>
        <v>11</v>
      </c>
      <c r="L93" s="197">
        <f t="shared" si="12"/>
        <v>0</v>
      </c>
      <c r="M93" s="197"/>
      <c r="N93" s="197"/>
      <c r="O93" s="197"/>
      <c r="P93" s="201">
        <v>714525</v>
      </c>
      <c r="Q93" s="201" t="s">
        <v>851</v>
      </c>
      <c r="R93" s="197"/>
      <c r="S93" s="197"/>
      <c r="T93" s="197"/>
      <c r="U93" s="197"/>
    </row>
    <row r="94" spans="1:21">
      <c r="A94">
        <f>+IF(D94&gt;0,MAX(A$8:A93)+1,0)</f>
        <v>0</v>
      </c>
      <c r="B94" s="131" t="str">
        <f t="shared" si="9"/>
        <v/>
      </c>
      <c r="C94" s="132" t="str">
        <f t="shared" si="10"/>
        <v/>
      </c>
      <c r="D94" s="99"/>
      <c r="E94" s="304" t="str">
        <f t="shared" si="11"/>
        <v/>
      </c>
      <c r="F94" s="227"/>
      <c r="G94" s="70"/>
      <c r="H94" s="70"/>
      <c r="J94" s="76"/>
      <c r="K94" s="197">
        <f t="shared" si="8"/>
        <v>11</v>
      </c>
      <c r="L94" s="197">
        <f t="shared" si="12"/>
        <v>0</v>
      </c>
      <c r="M94" s="197"/>
      <c r="N94" s="197"/>
      <c r="O94" s="197"/>
      <c r="P94" s="201">
        <v>714541</v>
      </c>
      <c r="Q94" s="201" t="s">
        <v>852</v>
      </c>
      <c r="R94" s="197"/>
      <c r="S94" s="197"/>
      <c r="T94" s="197"/>
      <c r="U94" s="197"/>
    </row>
    <row r="95" spans="1:21">
      <c r="A95">
        <f>+IF(D95&gt;0,MAX(A$8:A94)+1,0)</f>
        <v>0</v>
      </c>
      <c r="B95" s="131" t="str">
        <f t="shared" si="9"/>
        <v/>
      </c>
      <c r="C95" s="132" t="str">
        <f t="shared" si="10"/>
        <v/>
      </c>
      <c r="D95" s="99"/>
      <c r="E95" s="304" t="str">
        <f t="shared" si="11"/>
        <v/>
      </c>
      <c r="F95" s="227"/>
      <c r="G95" s="70"/>
      <c r="H95" s="70"/>
      <c r="J95" s="76"/>
      <c r="K95" s="197">
        <f t="shared" si="8"/>
        <v>11</v>
      </c>
      <c r="L95" s="197">
        <f t="shared" si="12"/>
        <v>0</v>
      </c>
      <c r="M95" s="197"/>
      <c r="N95" s="197"/>
      <c r="O95" s="197"/>
      <c r="P95" s="201">
        <v>714542</v>
      </c>
      <c r="Q95" s="201" t="s">
        <v>853</v>
      </c>
      <c r="R95" s="197"/>
      <c r="S95" s="197"/>
      <c r="T95" s="197"/>
      <c r="U95" s="197"/>
    </row>
    <row r="96" spans="1:21">
      <c r="A96">
        <f>+IF(D96&gt;0,MAX(A$8:A95)+1,0)</f>
        <v>0</v>
      </c>
      <c r="B96" s="131" t="str">
        <f t="shared" si="9"/>
        <v/>
      </c>
      <c r="C96" s="132" t="str">
        <f t="shared" si="10"/>
        <v/>
      </c>
      <c r="D96" s="99"/>
      <c r="E96" s="304" t="str">
        <f t="shared" si="11"/>
        <v/>
      </c>
      <c r="F96" s="227"/>
      <c r="G96" s="70"/>
      <c r="H96" s="70"/>
      <c r="J96" s="76"/>
      <c r="K96" s="197">
        <f t="shared" si="8"/>
        <v>11</v>
      </c>
      <c r="L96" s="197">
        <f t="shared" si="12"/>
        <v>0</v>
      </c>
      <c r="M96" s="197"/>
      <c r="N96" s="197"/>
      <c r="O96" s="197"/>
      <c r="P96" s="201">
        <v>714543</v>
      </c>
      <c r="Q96" s="201" t="s">
        <v>854</v>
      </c>
      <c r="R96" s="197"/>
      <c r="S96" s="197"/>
      <c r="T96" s="197"/>
      <c r="U96" s="197"/>
    </row>
    <row r="97" spans="1:21">
      <c r="A97">
        <f>+IF(D97&gt;0,MAX(A$8:A96)+1,0)</f>
        <v>0</v>
      </c>
      <c r="B97" s="131" t="str">
        <f t="shared" si="9"/>
        <v/>
      </c>
      <c r="C97" s="132" t="str">
        <f t="shared" si="10"/>
        <v/>
      </c>
      <c r="D97" s="99"/>
      <c r="E97" s="304" t="str">
        <f t="shared" si="11"/>
        <v/>
      </c>
      <c r="F97" s="227"/>
      <c r="G97" s="70"/>
      <c r="H97" s="70"/>
      <c r="J97" s="76"/>
      <c r="K97" s="197">
        <f t="shared" si="8"/>
        <v>11</v>
      </c>
      <c r="L97" s="197">
        <f t="shared" si="12"/>
        <v>0</v>
      </c>
      <c r="M97" s="197"/>
      <c r="N97" s="197"/>
      <c r="O97" s="197"/>
      <c r="P97" s="201">
        <v>714544</v>
      </c>
      <c r="Q97" s="201" t="s">
        <v>855</v>
      </c>
      <c r="R97" s="197"/>
      <c r="S97" s="197"/>
      <c r="T97" s="197"/>
      <c r="U97" s="197"/>
    </row>
    <row r="98" spans="1:21">
      <c r="A98">
        <f>+IF(D98&gt;0,MAX(A$8:A97)+1,0)</f>
        <v>0</v>
      </c>
      <c r="B98" s="131" t="str">
        <f t="shared" si="9"/>
        <v/>
      </c>
      <c r="C98" s="132" t="str">
        <f t="shared" si="10"/>
        <v/>
      </c>
      <c r="D98" s="99"/>
      <c r="E98" s="304" t="str">
        <f t="shared" si="11"/>
        <v/>
      </c>
      <c r="F98" s="227"/>
      <c r="G98" s="70"/>
      <c r="H98" s="70"/>
      <c r="J98" s="76"/>
      <c r="K98" s="197">
        <f t="shared" si="8"/>
        <v>11</v>
      </c>
      <c r="L98" s="197">
        <f t="shared" si="12"/>
        <v>0</v>
      </c>
      <c r="M98" s="197"/>
      <c r="N98" s="197"/>
      <c r="O98" s="197"/>
      <c r="P98" s="201">
        <v>714545</v>
      </c>
      <c r="Q98" s="201" t="s">
        <v>856</v>
      </c>
      <c r="R98" s="197"/>
      <c r="S98" s="197"/>
      <c r="T98" s="197"/>
      <c r="U98" s="197"/>
    </row>
    <row r="99" spans="1:21">
      <c r="A99">
        <f>+IF(D99&gt;0,MAX(A$8:A98)+1,0)</f>
        <v>0</v>
      </c>
      <c r="B99" s="131" t="str">
        <f t="shared" si="9"/>
        <v/>
      </c>
      <c r="C99" s="132" t="str">
        <f t="shared" si="10"/>
        <v/>
      </c>
      <c r="D99" s="99"/>
      <c r="E99" s="304" t="str">
        <f t="shared" si="11"/>
        <v/>
      </c>
      <c r="F99" s="227"/>
      <c r="G99" s="70"/>
      <c r="H99" s="70"/>
      <c r="J99" s="76"/>
      <c r="K99" s="197">
        <f t="shared" si="8"/>
        <v>11</v>
      </c>
      <c r="L99" s="197">
        <f t="shared" si="12"/>
        <v>0</v>
      </c>
      <c r="M99" s="197"/>
      <c r="N99" s="197"/>
      <c r="O99" s="197"/>
      <c r="P99" s="201">
        <v>714546</v>
      </c>
      <c r="Q99" s="201" t="s">
        <v>857</v>
      </c>
      <c r="R99" s="197"/>
      <c r="S99" s="197"/>
      <c r="T99" s="197"/>
      <c r="U99" s="197"/>
    </row>
    <row r="100" spans="1:21">
      <c r="A100">
        <f>+IF(D100&gt;0,MAX(A$8:A99)+1,0)</f>
        <v>0</v>
      </c>
      <c r="B100" s="131" t="str">
        <f t="shared" si="9"/>
        <v/>
      </c>
      <c r="C100" s="132" t="str">
        <f t="shared" si="10"/>
        <v/>
      </c>
      <c r="D100" s="99"/>
      <c r="E100" s="304" t="str">
        <f t="shared" si="11"/>
        <v/>
      </c>
      <c r="F100" s="227"/>
      <c r="G100" s="70"/>
      <c r="H100" s="70"/>
      <c r="J100" s="76"/>
      <c r="K100" s="197">
        <f t="shared" si="8"/>
        <v>11</v>
      </c>
      <c r="L100" s="197">
        <f t="shared" si="12"/>
        <v>0</v>
      </c>
      <c r="M100" s="197"/>
      <c r="N100" s="197"/>
      <c r="O100" s="197"/>
      <c r="P100" s="201">
        <v>714547</v>
      </c>
      <c r="Q100" s="201" t="s">
        <v>858</v>
      </c>
      <c r="R100" s="197"/>
      <c r="S100" s="197"/>
      <c r="T100" s="197"/>
      <c r="U100" s="197"/>
    </row>
    <row r="101" spans="1:21">
      <c r="A101">
        <f>+IF(D101&gt;0,MAX(A$8:A100)+1,0)</f>
        <v>0</v>
      </c>
      <c r="B101" s="131" t="str">
        <f t="shared" si="9"/>
        <v/>
      </c>
      <c r="C101" s="132" t="str">
        <f t="shared" si="10"/>
        <v/>
      </c>
      <c r="D101" s="99"/>
      <c r="E101" s="304" t="str">
        <f t="shared" si="11"/>
        <v/>
      </c>
      <c r="F101" s="227"/>
      <c r="G101" s="70"/>
      <c r="H101" s="70"/>
      <c r="J101" s="76"/>
      <c r="K101" s="197">
        <f t="shared" si="8"/>
        <v>11</v>
      </c>
      <c r="L101" s="197">
        <f t="shared" si="12"/>
        <v>0</v>
      </c>
      <c r="M101" s="197"/>
      <c r="N101" s="197"/>
      <c r="O101" s="197"/>
      <c r="P101" s="201">
        <v>714548</v>
      </c>
      <c r="Q101" s="201" t="s">
        <v>859</v>
      </c>
      <c r="R101" s="197"/>
      <c r="S101" s="197"/>
      <c r="T101" s="197"/>
      <c r="U101" s="197"/>
    </row>
    <row r="102" spans="1:21">
      <c r="A102">
        <f>+IF(D102&gt;0,MAX(A$8:A101)+1,0)</f>
        <v>0</v>
      </c>
      <c r="B102" s="131" t="str">
        <f t="shared" si="9"/>
        <v/>
      </c>
      <c r="C102" s="132" t="str">
        <f t="shared" si="10"/>
        <v/>
      </c>
      <c r="D102" s="99"/>
      <c r="E102" s="304" t="str">
        <f t="shared" si="11"/>
        <v/>
      </c>
      <c r="F102" s="227"/>
      <c r="G102" s="70"/>
      <c r="H102" s="70"/>
      <c r="J102" s="76"/>
      <c r="K102" s="197">
        <f t="shared" si="8"/>
        <v>11</v>
      </c>
      <c r="L102" s="197">
        <f t="shared" si="12"/>
        <v>0</v>
      </c>
      <c r="M102" s="197"/>
      <c r="N102" s="197"/>
      <c r="O102" s="197"/>
      <c r="P102" s="201">
        <v>714549</v>
      </c>
      <c r="Q102" s="201" t="s">
        <v>860</v>
      </c>
      <c r="R102" s="197"/>
      <c r="S102" s="197"/>
      <c r="T102" s="197"/>
      <c r="U102" s="197"/>
    </row>
    <row r="103" spans="1:21">
      <c r="A103">
        <f>+IF(D103&gt;0,MAX(A$8:A102)+1,0)</f>
        <v>0</v>
      </c>
      <c r="B103" s="131" t="str">
        <f t="shared" si="9"/>
        <v/>
      </c>
      <c r="C103" s="132" t="str">
        <f t="shared" si="10"/>
        <v/>
      </c>
      <c r="D103" s="99"/>
      <c r="E103" s="304" t="str">
        <f t="shared" si="11"/>
        <v/>
      </c>
      <c r="F103" s="227"/>
      <c r="G103" s="70"/>
      <c r="H103" s="70"/>
      <c r="J103" s="76"/>
      <c r="K103" s="197">
        <f t="shared" si="8"/>
        <v>11</v>
      </c>
      <c r="L103" s="197">
        <f t="shared" si="12"/>
        <v>0</v>
      </c>
      <c r="M103" s="197"/>
      <c r="N103" s="197"/>
      <c r="O103" s="197"/>
      <c r="P103" s="201">
        <v>714552</v>
      </c>
      <c r="Q103" s="201" t="s">
        <v>861</v>
      </c>
      <c r="R103" s="197"/>
      <c r="S103" s="197"/>
      <c r="T103" s="197"/>
      <c r="U103" s="197"/>
    </row>
    <row r="104" spans="1:21">
      <c r="A104">
        <f>+IF(D104&gt;0,MAX(A$8:A103)+1,0)</f>
        <v>0</v>
      </c>
      <c r="B104" s="131" t="str">
        <f t="shared" si="9"/>
        <v/>
      </c>
      <c r="C104" s="132" t="str">
        <f t="shared" si="10"/>
        <v/>
      </c>
      <c r="D104" s="99"/>
      <c r="E104" s="304" t="str">
        <f t="shared" si="11"/>
        <v/>
      </c>
      <c r="F104" s="227"/>
      <c r="G104" s="70"/>
      <c r="H104" s="70"/>
      <c r="J104" s="76"/>
      <c r="K104" s="197">
        <f t="shared" si="8"/>
        <v>11</v>
      </c>
      <c r="L104" s="197">
        <f t="shared" si="12"/>
        <v>0</v>
      </c>
      <c r="M104" s="197"/>
      <c r="N104" s="197"/>
      <c r="O104" s="197"/>
      <c r="P104" s="201">
        <v>714562</v>
      </c>
      <c r="Q104" s="201" t="s">
        <v>862</v>
      </c>
      <c r="R104" s="197"/>
      <c r="S104" s="197"/>
      <c r="T104" s="197"/>
      <c r="U104" s="197"/>
    </row>
    <row r="105" spans="1:21">
      <c r="A105">
        <f>+IF(D105&gt;0,MAX(A$8:A104)+1,0)</f>
        <v>0</v>
      </c>
      <c r="B105" s="131" t="str">
        <f t="shared" si="9"/>
        <v/>
      </c>
      <c r="C105" s="132" t="str">
        <f t="shared" si="10"/>
        <v/>
      </c>
      <c r="D105" s="99"/>
      <c r="E105" s="304" t="str">
        <f t="shared" si="11"/>
        <v/>
      </c>
      <c r="F105" s="227"/>
      <c r="G105" s="70"/>
      <c r="H105" s="70"/>
      <c r="J105" s="76"/>
      <c r="K105" s="197">
        <f t="shared" si="8"/>
        <v>11</v>
      </c>
      <c r="L105" s="197">
        <f t="shared" si="12"/>
        <v>0</v>
      </c>
      <c r="M105" s="197"/>
      <c r="N105" s="197"/>
      <c r="O105" s="197"/>
      <c r="P105" s="201">
        <v>714563</v>
      </c>
      <c r="Q105" s="201" t="s">
        <v>863</v>
      </c>
      <c r="R105" s="197"/>
      <c r="S105" s="197"/>
      <c r="T105" s="197"/>
      <c r="U105" s="197"/>
    </row>
    <row r="106" spans="1:21">
      <c r="A106">
        <f>+IF(D106&gt;0,MAX(A$8:A105)+1,0)</f>
        <v>0</v>
      </c>
      <c r="B106" s="131" t="str">
        <f t="shared" si="9"/>
        <v/>
      </c>
      <c r="C106" s="132" t="str">
        <f t="shared" si="10"/>
        <v/>
      </c>
      <c r="D106" s="99"/>
      <c r="E106" s="304" t="str">
        <f t="shared" si="11"/>
        <v/>
      </c>
      <c r="F106" s="227"/>
      <c r="G106" s="70"/>
      <c r="H106" s="70"/>
      <c r="J106" s="76"/>
      <c r="K106" s="197">
        <f t="shared" si="8"/>
        <v>11</v>
      </c>
      <c r="L106" s="197">
        <f t="shared" si="12"/>
        <v>0</v>
      </c>
      <c r="M106" s="197"/>
      <c r="N106" s="197"/>
      <c r="O106" s="197"/>
      <c r="P106" s="201">
        <v>714564</v>
      </c>
      <c r="Q106" s="201" t="s">
        <v>864</v>
      </c>
      <c r="R106" s="197"/>
      <c r="S106" s="197"/>
      <c r="T106" s="197"/>
      <c r="U106" s="197"/>
    </row>
    <row r="107" spans="1:21">
      <c r="A107">
        <f>+IF(D107&gt;0,MAX(A$8:A106)+1,0)</f>
        <v>0</v>
      </c>
      <c r="B107" s="131" t="str">
        <f t="shared" si="9"/>
        <v/>
      </c>
      <c r="C107" s="132" t="str">
        <f t="shared" si="10"/>
        <v/>
      </c>
      <c r="D107" s="99"/>
      <c r="E107" s="304" t="str">
        <f t="shared" si="11"/>
        <v/>
      </c>
      <c r="F107" s="227"/>
      <c r="G107" s="70"/>
      <c r="H107" s="70"/>
      <c r="J107" s="76"/>
      <c r="K107" s="197">
        <f t="shared" si="8"/>
        <v>11</v>
      </c>
      <c r="L107" s="197">
        <f t="shared" si="12"/>
        <v>0</v>
      </c>
      <c r="M107" s="197"/>
      <c r="N107" s="197"/>
      <c r="O107" s="197"/>
      <c r="P107" s="201">
        <v>714571</v>
      </c>
      <c r="Q107" s="201" t="s">
        <v>865</v>
      </c>
      <c r="R107" s="197"/>
      <c r="S107" s="197"/>
      <c r="T107" s="197"/>
      <c r="U107" s="197"/>
    </row>
    <row r="108" spans="1:21">
      <c r="A108">
        <f>+IF(D108&gt;0,MAX(A$8:A107)+1,0)</f>
        <v>0</v>
      </c>
      <c r="B108" s="131" t="str">
        <f t="shared" si="9"/>
        <v/>
      </c>
      <c r="C108" s="132" t="str">
        <f t="shared" si="10"/>
        <v/>
      </c>
      <c r="D108" s="99"/>
      <c r="E108" s="304" t="str">
        <f t="shared" si="11"/>
        <v/>
      </c>
      <c r="F108" s="227"/>
      <c r="G108" s="70"/>
      <c r="H108" s="70"/>
      <c r="J108" s="76"/>
      <c r="K108" s="197">
        <f t="shared" si="8"/>
        <v>11</v>
      </c>
      <c r="L108" s="197">
        <f t="shared" si="12"/>
        <v>0</v>
      </c>
      <c r="M108" s="197"/>
      <c r="N108" s="197"/>
      <c r="O108" s="197"/>
      <c r="P108" s="201">
        <v>714572</v>
      </c>
      <c r="Q108" s="201" t="s">
        <v>866</v>
      </c>
      <c r="R108" s="197"/>
      <c r="S108" s="197"/>
      <c r="T108" s="197"/>
      <c r="U108" s="197"/>
    </row>
    <row r="109" spans="1:21">
      <c r="A109">
        <f>+IF(D109&gt;0,MAX(A$8:A108)+1,0)</f>
        <v>0</v>
      </c>
      <c r="B109" s="131" t="str">
        <f t="shared" si="9"/>
        <v/>
      </c>
      <c r="C109" s="132" t="str">
        <f t="shared" si="10"/>
        <v/>
      </c>
      <c r="D109" s="99"/>
      <c r="E109" s="304" t="str">
        <f t="shared" si="11"/>
        <v/>
      </c>
      <c r="F109" s="227"/>
      <c r="G109" s="70"/>
      <c r="H109" s="70"/>
      <c r="J109" s="76"/>
      <c r="K109" s="197">
        <f t="shared" si="8"/>
        <v>11</v>
      </c>
      <c r="L109" s="197">
        <f t="shared" si="12"/>
        <v>0</v>
      </c>
      <c r="M109" s="197"/>
      <c r="N109" s="197"/>
      <c r="O109" s="197"/>
      <c r="P109" s="201">
        <v>714573</v>
      </c>
      <c r="Q109" s="201" t="s">
        <v>867</v>
      </c>
      <c r="R109" s="197"/>
      <c r="S109" s="197"/>
      <c r="T109" s="197"/>
      <c r="U109" s="197"/>
    </row>
    <row r="110" spans="1:21">
      <c r="A110">
        <f>+IF(D110&gt;0,MAX(A$8:A109)+1,0)</f>
        <v>0</v>
      </c>
      <c r="B110" s="131" t="str">
        <f t="shared" si="9"/>
        <v/>
      </c>
      <c r="C110" s="132" t="str">
        <f t="shared" si="10"/>
        <v/>
      </c>
      <c r="D110" s="99"/>
      <c r="E110" s="304" t="str">
        <f t="shared" si="11"/>
        <v/>
      </c>
      <c r="F110" s="227"/>
      <c r="G110" s="70"/>
      <c r="H110" s="70"/>
      <c r="J110" s="76"/>
      <c r="K110" s="197">
        <f t="shared" si="8"/>
        <v>11</v>
      </c>
      <c r="L110" s="197">
        <f t="shared" si="12"/>
        <v>0</v>
      </c>
      <c r="M110" s="197"/>
      <c r="N110" s="197"/>
      <c r="O110" s="197"/>
      <c r="P110" s="201">
        <v>714574</v>
      </c>
      <c r="Q110" s="201" t="s">
        <v>868</v>
      </c>
      <c r="R110" s="197"/>
      <c r="S110" s="197"/>
      <c r="T110" s="197"/>
      <c r="U110" s="197"/>
    </row>
    <row r="111" spans="1:21">
      <c r="A111">
        <f>+IF(D111&gt;0,MAX(A$8:A110)+1,0)</f>
        <v>0</v>
      </c>
      <c r="B111" s="131" t="str">
        <f t="shared" si="9"/>
        <v/>
      </c>
      <c r="C111" s="132" t="str">
        <f t="shared" si="10"/>
        <v/>
      </c>
      <c r="D111" s="99"/>
      <c r="E111" s="304" t="str">
        <f t="shared" si="11"/>
        <v/>
      </c>
      <c r="F111" s="227"/>
      <c r="G111" s="70"/>
      <c r="H111" s="70"/>
      <c r="J111" s="76"/>
      <c r="K111" s="197">
        <f t="shared" si="8"/>
        <v>11</v>
      </c>
      <c r="L111" s="197">
        <f t="shared" si="12"/>
        <v>0</v>
      </c>
      <c r="M111" s="197"/>
      <c r="N111" s="197"/>
      <c r="O111" s="197"/>
      <c r="P111" s="201">
        <v>714575</v>
      </c>
      <c r="Q111" s="201" t="s">
        <v>869</v>
      </c>
      <c r="R111" s="197"/>
      <c r="S111" s="197"/>
      <c r="T111" s="197"/>
      <c r="U111" s="197"/>
    </row>
    <row r="112" spans="1:21">
      <c r="A112">
        <f>+IF(D112&gt;0,MAX(A$8:A111)+1,0)</f>
        <v>0</v>
      </c>
      <c r="B112" s="131" t="str">
        <f t="shared" si="9"/>
        <v/>
      </c>
      <c r="C112" s="132" t="str">
        <f t="shared" si="10"/>
        <v/>
      </c>
      <c r="D112" s="99"/>
      <c r="E112" s="304" t="str">
        <f t="shared" si="11"/>
        <v/>
      </c>
      <c r="F112" s="227"/>
      <c r="G112" s="70"/>
      <c r="H112" s="70"/>
      <c r="J112" s="76"/>
      <c r="K112" s="197">
        <f t="shared" si="8"/>
        <v>11</v>
      </c>
      <c r="L112" s="197">
        <f t="shared" si="12"/>
        <v>0</v>
      </c>
      <c r="M112" s="197"/>
      <c r="N112" s="197"/>
      <c r="O112" s="197"/>
      <c r="P112" s="201">
        <v>714576</v>
      </c>
      <c r="Q112" s="201" t="s">
        <v>870</v>
      </c>
      <c r="R112" s="197"/>
      <c r="S112" s="197"/>
      <c r="T112" s="197"/>
      <c r="U112" s="197"/>
    </row>
    <row r="113" spans="1:21">
      <c r="A113">
        <f>+IF(D113&gt;0,MAX(A$8:A112)+1,0)</f>
        <v>0</v>
      </c>
      <c r="B113" s="131" t="str">
        <f t="shared" si="9"/>
        <v/>
      </c>
      <c r="C113" s="132" t="str">
        <f t="shared" si="10"/>
        <v/>
      </c>
      <c r="D113" s="99"/>
      <c r="E113" s="304" t="str">
        <f t="shared" si="11"/>
        <v/>
      </c>
      <c r="F113" s="227"/>
      <c r="G113" s="70"/>
      <c r="H113" s="70"/>
      <c r="J113" s="76"/>
      <c r="K113" s="197">
        <f t="shared" si="8"/>
        <v>11</v>
      </c>
      <c r="L113" s="197">
        <f t="shared" si="12"/>
        <v>0</v>
      </c>
      <c r="M113" s="197"/>
      <c r="N113" s="197"/>
      <c r="O113" s="197"/>
      <c r="P113" s="201">
        <v>714581</v>
      </c>
      <c r="Q113" s="201" t="s">
        <v>871</v>
      </c>
      <c r="R113" s="197"/>
      <c r="S113" s="197"/>
      <c r="T113" s="197"/>
      <c r="U113" s="197"/>
    </row>
    <row r="114" spans="1:21">
      <c r="A114">
        <f>+IF(D114&gt;0,MAX(A$8:A113)+1,0)</f>
        <v>0</v>
      </c>
      <c r="B114" s="131" t="str">
        <f t="shared" si="9"/>
        <v/>
      </c>
      <c r="C114" s="132" t="str">
        <f t="shared" si="10"/>
        <v/>
      </c>
      <c r="D114" s="99"/>
      <c r="E114" s="304" t="str">
        <f t="shared" si="11"/>
        <v/>
      </c>
      <c r="F114" s="227"/>
      <c r="G114" s="70"/>
      <c r="H114" s="70"/>
      <c r="J114" s="76"/>
      <c r="K114" s="197">
        <f t="shared" si="8"/>
        <v>11</v>
      </c>
      <c r="L114" s="197">
        <f t="shared" si="12"/>
        <v>0</v>
      </c>
      <c r="M114" s="197"/>
      <c r="N114" s="197"/>
      <c r="O114" s="197"/>
      <c r="P114" s="201">
        <v>714583</v>
      </c>
      <c r="Q114" s="201" t="s">
        <v>872</v>
      </c>
      <c r="R114" s="197"/>
      <c r="S114" s="197"/>
      <c r="T114" s="197"/>
      <c r="U114" s="197"/>
    </row>
    <row r="115" spans="1:21">
      <c r="A115">
        <f>+IF(D115&gt;0,MAX(A$8:A114)+1,0)</f>
        <v>0</v>
      </c>
      <c r="B115" s="131" t="str">
        <f t="shared" si="9"/>
        <v/>
      </c>
      <c r="C115" s="132" t="str">
        <f t="shared" si="10"/>
        <v/>
      </c>
      <c r="D115" s="99"/>
      <c r="E115" s="304" t="str">
        <f t="shared" si="11"/>
        <v/>
      </c>
      <c r="F115" s="227"/>
      <c r="G115" s="70"/>
      <c r="H115" s="70"/>
      <c r="J115" s="76"/>
      <c r="K115" s="197">
        <f t="shared" si="8"/>
        <v>11</v>
      </c>
      <c r="L115" s="197">
        <f t="shared" si="12"/>
        <v>0</v>
      </c>
      <c r="M115" s="197"/>
      <c r="N115" s="197"/>
      <c r="O115" s="197"/>
      <c r="P115" s="201">
        <v>714584</v>
      </c>
      <c r="Q115" s="201" t="s">
        <v>873</v>
      </c>
      <c r="R115" s="197"/>
      <c r="S115" s="197"/>
      <c r="T115" s="197"/>
      <c r="U115" s="197"/>
    </row>
    <row r="116" spans="1:21">
      <c r="A116">
        <f>+IF(D116&gt;0,MAX(A$8:A115)+1,0)</f>
        <v>0</v>
      </c>
      <c r="B116" s="131" t="str">
        <f t="shared" si="9"/>
        <v/>
      </c>
      <c r="C116" s="132" t="str">
        <f t="shared" si="10"/>
        <v/>
      </c>
      <c r="D116" s="99"/>
      <c r="E116" s="304" t="str">
        <f t="shared" si="11"/>
        <v/>
      </c>
      <c r="F116" s="227"/>
      <c r="G116" s="70"/>
      <c r="H116" s="70"/>
      <c r="J116" s="76"/>
      <c r="K116" s="197">
        <f t="shared" si="8"/>
        <v>11</v>
      </c>
      <c r="L116" s="197">
        <f t="shared" si="12"/>
        <v>0</v>
      </c>
      <c r="M116" s="197"/>
      <c r="N116" s="197"/>
      <c r="O116" s="197"/>
      <c r="P116" s="201">
        <v>714585</v>
      </c>
      <c r="Q116" s="201" t="s">
        <v>874</v>
      </c>
      <c r="R116" s="197"/>
      <c r="S116" s="197"/>
      <c r="T116" s="197"/>
      <c r="U116" s="197"/>
    </row>
    <row r="117" spans="1:21">
      <c r="A117">
        <f>+IF(D117&gt;0,MAX(A$8:A116)+1,0)</f>
        <v>0</v>
      </c>
      <c r="B117" s="131" t="str">
        <f t="shared" si="9"/>
        <v/>
      </c>
      <c r="C117" s="132" t="str">
        <f t="shared" si="10"/>
        <v/>
      </c>
      <c r="D117" s="99"/>
      <c r="E117" s="304" t="str">
        <f t="shared" si="11"/>
        <v/>
      </c>
      <c r="F117" s="227"/>
      <c r="G117" s="70"/>
      <c r="H117" s="70"/>
      <c r="J117" s="76"/>
      <c r="K117" s="197">
        <f t="shared" ref="K117:K158" si="13">IF(D117&gt;0,VALUE(+RIGHT(D117,1)),11)</f>
        <v>11</v>
      </c>
      <c r="L117" s="197">
        <f t="shared" si="12"/>
        <v>0</v>
      </c>
      <c r="M117" s="197"/>
      <c r="N117" s="197"/>
      <c r="O117" s="197"/>
      <c r="P117" s="201">
        <v>714591</v>
      </c>
      <c r="Q117" s="201" t="s">
        <v>875</v>
      </c>
      <c r="R117" s="197"/>
      <c r="S117" s="197"/>
      <c r="T117" s="197"/>
      <c r="U117" s="197"/>
    </row>
    <row r="118" spans="1:21">
      <c r="A118">
        <f>+IF(D118&gt;0,MAX(A$8:A117)+1,0)</f>
        <v>0</v>
      </c>
      <c r="B118" s="131" t="str">
        <f t="shared" si="9"/>
        <v/>
      </c>
      <c r="C118" s="132" t="str">
        <f t="shared" si="10"/>
        <v/>
      </c>
      <c r="D118" s="99"/>
      <c r="E118" s="304" t="str">
        <f t="shared" si="11"/>
        <v/>
      </c>
      <c r="F118" s="227"/>
      <c r="G118" s="70"/>
      <c r="H118" s="70"/>
      <c r="J118" s="76"/>
      <c r="K118" s="197">
        <f t="shared" si="13"/>
        <v>11</v>
      </c>
      <c r="L118" s="197">
        <f t="shared" si="12"/>
        <v>0</v>
      </c>
      <c r="M118" s="197"/>
      <c r="N118" s="197"/>
      <c r="O118" s="197"/>
      <c r="P118" s="201">
        <v>714593</v>
      </c>
      <c r="Q118" s="201" t="s">
        <v>876</v>
      </c>
      <c r="R118" s="197"/>
      <c r="S118" s="197"/>
      <c r="T118" s="197"/>
      <c r="U118" s="197"/>
    </row>
    <row r="119" spans="1:21">
      <c r="A119">
        <f>+IF(D119&gt;0,MAX(A$8:A118)+1,0)</f>
        <v>0</v>
      </c>
      <c r="B119" s="131" t="str">
        <f t="shared" si="9"/>
        <v/>
      </c>
      <c r="C119" s="132" t="str">
        <f t="shared" si="10"/>
        <v/>
      </c>
      <c r="D119" s="99"/>
      <c r="E119" s="304" t="str">
        <f t="shared" si="11"/>
        <v/>
      </c>
      <c r="F119" s="227"/>
      <c r="G119" s="70"/>
      <c r="H119" s="70"/>
      <c r="J119" s="76"/>
      <c r="K119" s="197">
        <f t="shared" si="13"/>
        <v>11</v>
      </c>
      <c r="L119" s="197">
        <f t="shared" si="12"/>
        <v>0</v>
      </c>
      <c r="M119" s="197"/>
      <c r="N119" s="197"/>
      <c r="O119" s="197"/>
      <c r="P119" s="201">
        <v>714595</v>
      </c>
      <c r="Q119" s="201" t="s">
        <v>877</v>
      </c>
      <c r="R119" s="197"/>
      <c r="S119" s="197"/>
      <c r="T119" s="197"/>
      <c r="U119" s="197"/>
    </row>
    <row r="120" spans="1:21">
      <c r="A120">
        <f>+IF(D120&gt;0,MAX(A$8:A119)+1,0)</f>
        <v>0</v>
      </c>
      <c r="B120" s="131" t="str">
        <f t="shared" si="9"/>
        <v/>
      </c>
      <c r="C120" s="132" t="str">
        <f t="shared" si="10"/>
        <v/>
      </c>
      <c r="D120" s="99"/>
      <c r="E120" s="304" t="str">
        <f t="shared" si="11"/>
        <v/>
      </c>
      <c r="F120" s="227"/>
      <c r="G120" s="70"/>
      <c r="H120" s="70"/>
      <c r="J120" s="76"/>
      <c r="K120" s="197">
        <f t="shared" si="13"/>
        <v>11</v>
      </c>
      <c r="L120" s="197">
        <f t="shared" si="12"/>
        <v>0</v>
      </c>
      <c r="M120" s="197"/>
      <c r="N120" s="197"/>
      <c r="O120" s="197"/>
      <c r="P120" s="201">
        <v>714598</v>
      </c>
      <c r="Q120" s="201" t="s">
        <v>878</v>
      </c>
      <c r="R120" s="197"/>
      <c r="S120" s="197"/>
      <c r="T120" s="197"/>
      <c r="U120" s="197"/>
    </row>
    <row r="121" spans="1:21">
      <c r="A121">
        <f>+IF(D121&gt;0,MAX(A$8:A120)+1,0)</f>
        <v>0</v>
      </c>
      <c r="B121" s="131" t="str">
        <f t="shared" si="9"/>
        <v/>
      </c>
      <c r="C121" s="132" t="str">
        <f t="shared" si="10"/>
        <v/>
      </c>
      <c r="D121" s="99"/>
      <c r="E121" s="304" t="str">
        <f t="shared" si="11"/>
        <v/>
      </c>
      <c r="F121" s="227"/>
      <c r="G121" s="70"/>
      <c r="H121" s="70"/>
      <c r="J121" s="76"/>
      <c r="K121" s="197">
        <f t="shared" si="13"/>
        <v>11</v>
      </c>
      <c r="L121" s="197">
        <f t="shared" si="12"/>
        <v>0</v>
      </c>
      <c r="M121" s="197"/>
      <c r="N121" s="197"/>
      <c r="O121" s="197"/>
      <c r="P121" s="201">
        <v>714599</v>
      </c>
      <c r="Q121" s="201" t="s">
        <v>879</v>
      </c>
      <c r="R121" s="197"/>
      <c r="S121" s="197"/>
      <c r="T121" s="197"/>
      <c r="U121" s="197"/>
    </row>
    <row r="122" spans="1:21">
      <c r="A122">
        <f>+IF(D122&gt;0,MAX(A$8:A121)+1,0)</f>
        <v>0</v>
      </c>
      <c r="B122" s="131" t="str">
        <f t="shared" si="9"/>
        <v/>
      </c>
      <c r="C122" s="132" t="str">
        <f t="shared" si="10"/>
        <v/>
      </c>
      <c r="D122" s="99"/>
      <c r="E122" s="304" t="str">
        <f t="shared" si="11"/>
        <v/>
      </c>
      <c r="F122" s="227"/>
      <c r="G122" s="70"/>
      <c r="H122" s="70"/>
      <c r="J122" s="76"/>
      <c r="K122" s="197">
        <f t="shared" si="13"/>
        <v>11</v>
      </c>
      <c r="L122" s="197">
        <f t="shared" si="12"/>
        <v>0</v>
      </c>
      <c r="M122" s="197"/>
      <c r="N122" s="197"/>
      <c r="O122" s="197"/>
      <c r="P122" s="201">
        <v>714594</v>
      </c>
      <c r="Q122" s="201" t="s">
        <v>880</v>
      </c>
      <c r="R122" s="197"/>
      <c r="S122" s="197"/>
      <c r="T122" s="197"/>
      <c r="U122" s="197"/>
    </row>
    <row r="123" spans="1:21">
      <c r="A123">
        <f>+IF(D123&gt;0,MAX(A$8:A122)+1,0)</f>
        <v>0</v>
      </c>
      <c r="B123" s="131" t="str">
        <f t="shared" si="9"/>
        <v/>
      </c>
      <c r="C123" s="132" t="str">
        <f t="shared" si="10"/>
        <v/>
      </c>
      <c r="D123" s="99"/>
      <c r="E123" s="304" t="str">
        <f t="shared" si="11"/>
        <v/>
      </c>
      <c r="F123" s="227"/>
      <c r="G123" s="70"/>
      <c r="H123" s="70"/>
      <c r="J123" s="76"/>
      <c r="K123" s="197">
        <f t="shared" si="13"/>
        <v>11</v>
      </c>
      <c r="L123" s="197">
        <f t="shared" si="12"/>
        <v>0</v>
      </c>
      <c r="M123" s="197"/>
      <c r="N123" s="197"/>
      <c r="O123" s="197"/>
      <c r="P123" s="201">
        <v>715121</v>
      </c>
      <c r="Q123" s="201" t="s">
        <v>881</v>
      </c>
      <c r="R123" s="197"/>
      <c r="S123" s="197"/>
      <c r="T123" s="197"/>
      <c r="U123" s="197"/>
    </row>
    <row r="124" spans="1:21">
      <c r="A124">
        <f>+IF(D124&gt;0,MAX(A$8:A123)+1,0)</f>
        <v>0</v>
      </c>
      <c r="B124" s="131" t="str">
        <f t="shared" si="9"/>
        <v/>
      </c>
      <c r="C124" s="132" t="str">
        <f t="shared" si="10"/>
        <v/>
      </c>
      <c r="D124" s="99"/>
      <c r="E124" s="304" t="str">
        <f t="shared" si="11"/>
        <v/>
      </c>
      <c r="F124" s="227"/>
      <c r="G124" s="70"/>
      <c r="H124" s="70"/>
      <c r="J124" s="76"/>
      <c r="K124" s="197">
        <f t="shared" si="13"/>
        <v>11</v>
      </c>
      <c r="L124" s="197">
        <f t="shared" si="12"/>
        <v>0</v>
      </c>
      <c r="M124" s="197"/>
      <c r="N124" s="197"/>
      <c r="O124" s="197"/>
      <c r="P124" s="201">
        <v>715191</v>
      </c>
      <c r="Q124" s="201" t="s">
        <v>882</v>
      </c>
      <c r="R124" s="197"/>
      <c r="S124" s="197"/>
      <c r="T124" s="197"/>
      <c r="U124" s="197"/>
    </row>
    <row r="125" spans="1:21">
      <c r="A125">
        <f>+IF(D125&gt;0,MAX(A$8:A124)+1,0)</f>
        <v>0</v>
      </c>
      <c r="B125" s="131" t="str">
        <f t="shared" si="9"/>
        <v/>
      </c>
      <c r="C125" s="132" t="str">
        <f t="shared" si="10"/>
        <v/>
      </c>
      <c r="D125" s="99"/>
      <c r="E125" s="304" t="str">
        <f t="shared" si="11"/>
        <v/>
      </c>
      <c r="F125" s="227"/>
      <c r="G125" s="70"/>
      <c r="H125" s="70"/>
      <c r="J125" s="76"/>
      <c r="K125" s="197">
        <f t="shared" si="13"/>
        <v>11</v>
      </c>
      <c r="L125" s="197">
        <f t="shared" si="12"/>
        <v>0</v>
      </c>
      <c r="M125" s="197"/>
      <c r="N125" s="197"/>
      <c r="O125" s="197"/>
      <c r="P125" s="201">
        <v>715192</v>
      </c>
      <c r="Q125" s="201" t="s">
        <v>883</v>
      </c>
      <c r="R125" s="197"/>
      <c r="S125" s="197"/>
      <c r="T125" s="197"/>
      <c r="U125" s="197"/>
    </row>
    <row r="126" spans="1:21">
      <c r="A126">
        <f>+IF(D126&gt;0,MAX(A$8:A125)+1,0)</f>
        <v>0</v>
      </c>
      <c r="B126" s="131" t="str">
        <f t="shared" si="9"/>
        <v/>
      </c>
      <c r="C126" s="132" t="str">
        <f t="shared" si="10"/>
        <v/>
      </c>
      <c r="D126" s="99"/>
      <c r="E126" s="304" t="str">
        <f t="shared" si="11"/>
        <v/>
      </c>
      <c r="F126" s="227"/>
      <c r="G126" s="70"/>
      <c r="H126" s="70"/>
      <c r="J126" s="76"/>
      <c r="K126" s="197">
        <f t="shared" si="13"/>
        <v>11</v>
      </c>
      <c r="L126" s="197">
        <f t="shared" si="12"/>
        <v>0</v>
      </c>
      <c r="M126" s="197"/>
      <c r="N126" s="197"/>
      <c r="O126" s="197"/>
      <c r="P126" s="201">
        <v>716111</v>
      </c>
      <c r="Q126" s="201" t="s">
        <v>884</v>
      </c>
      <c r="R126" s="197"/>
      <c r="S126" s="197"/>
      <c r="T126" s="197"/>
      <c r="U126" s="197"/>
    </row>
    <row r="127" spans="1:21">
      <c r="A127">
        <f>+IF(D127&gt;0,MAX(A$8:A126)+1,0)</f>
        <v>0</v>
      </c>
      <c r="B127" s="131" t="str">
        <f t="shared" si="9"/>
        <v/>
      </c>
      <c r="C127" s="132" t="str">
        <f t="shared" si="10"/>
        <v/>
      </c>
      <c r="D127" s="99"/>
      <c r="E127" s="304" t="str">
        <f t="shared" si="11"/>
        <v/>
      </c>
      <c r="F127" s="227"/>
      <c r="G127" s="70"/>
      <c r="H127" s="70"/>
      <c r="J127" s="76"/>
      <c r="K127" s="197">
        <f t="shared" si="13"/>
        <v>11</v>
      </c>
      <c r="L127" s="197">
        <f t="shared" si="12"/>
        <v>0</v>
      </c>
      <c r="M127" s="197"/>
      <c r="N127" s="197"/>
      <c r="O127" s="197"/>
      <c r="P127" s="201">
        <v>716112</v>
      </c>
      <c r="Q127" s="201" t="s">
        <v>885</v>
      </c>
      <c r="R127" s="197"/>
      <c r="S127" s="197"/>
      <c r="T127" s="197"/>
      <c r="U127" s="197"/>
    </row>
    <row r="128" spans="1:21">
      <c r="A128">
        <f>+IF(D128&gt;0,MAX(A$8:A127)+1,0)</f>
        <v>0</v>
      </c>
      <c r="B128" s="131" t="str">
        <f t="shared" si="9"/>
        <v/>
      </c>
      <c r="C128" s="132" t="str">
        <f t="shared" si="10"/>
        <v/>
      </c>
      <c r="D128" s="99"/>
      <c r="E128" s="304" t="str">
        <f t="shared" si="11"/>
        <v/>
      </c>
      <c r="F128" s="227"/>
      <c r="G128" s="70"/>
      <c r="H128" s="70"/>
      <c r="J128" s="76"/>
      <c r="K128" s="197">
        <f t="shared" si="13"/>
        <v>11</v>
      </c>
      <c r="L128" s="197">
        <f t="shared" si="12"/>
        <v>0</v>
      </c>
      <c r="M128" s="197"/>
      <c r="N128" s="197"/>
      <c r="O128" s="197"/>
      <c r="P128" s="201">
        <v>716211</v>
      </c>
      <c r="Q128" s="201" t="s">
        <v>886</v>
      </c>
      <c r="R128" s="197"/>
      <c r="S128" s="197"/>
      <c r="T128" s="197"/>
      <c r="U128" s="197"/>
    </row>
    <row r="129" spans="1:21">
      <c r="A129">
        <f>+IF(D129&gt;0,MAX(A$8:A128)+1,0)</f>
        <v>0</v>
      </c>
      <c r="B129" s="131" t="str">
        <f t="shared" si="9"/>
        <v/>
      </c>
      <c r="C129" s="132" t="str">
        <f t="shared" si="10"/>
        <v/>
      </c>
      <c r="D129" s="99"/>
      <c r="E129" s="304" t="str">
        <f t="shared" si="11"/>
        <v/>
      </c>
      <c r="F129" s="227"/>
      <c r="G129" s="70"/>
      <c r="H129" s="70"/>
      <c r="J129" s="76"/>
      <c r="K129" s="197">
        <f t="shared" si="13"/>
        <v>11</v>
      </c>
      <c r="L129" s="197">
        <f t="shared" si="12"/>
        <v>0</v>
      </c>
      <c r="M129" s="197"/>
      <c r="N129" s="197"/>
      <c r="O129" s="197"/>
      <c r="P129" s="201">
        <v>716223</v>
      </c>
      <c r="Q129" s="201" t="s">
        <v>887</v>
      </c>
      <c r="R129" s="197"/>
      <c r="S129" s="197"/>
      <c r="T129" s="197"/>
      <c r="U129" s="197"/>
    </row>
    <row r="130" spans="1:21">
      <c r="A130">
        <f>+IF(D130&gt;0,MAX(A$8:A129)+1,0)</f>
        <v>0</v>
      </c>
      <c r="B130" s="131" t="str">
        <f t="shared" si="9"/>
        <v/>
      </c>
      <c r="C130" s="132" t="str">
        <f t="shared" si="10"/>
        <v/>
      </c>
      <c r="D130" s="99"/>
      <c r="E130" s="304" t="str">
        <f t="shared" si="11"/>
        <v/>
      </c>
      <c r="F130" s="227"/>
      <c r="G130" s="70"/>
      <c r="H130" s="70"/>
      <c r="J130" s="76"/>
      <c r="K130" s="197">
        <f t="shared" si="13"/>
        <v>11</v>
      </c>
      <c r="L130" s="197">
        <f t="shared" si="12"/>
        <v>0</v>
      </c>
      <c r="M130" s="197"/>
      <c r="N130" s="197"/>
      <c r="O130" s="197"/>
      <c r="P130" s="201">
        <v>716226</v>
      </c>
      <c r="Q130" s="201" t="s">
        <v>888</v>
      </c>
      <c r="R130" s="197"/>
      <c r="S130" s="197"/>
      <c r="T130" s="197"/>
      <c r="U130" s="197"/>
    </row>
    <row r="131" spans="1:21">
      <c r="A131">
        <f>+IF(D131&gt;0,MAX(A$8:A130)+1,0)</f>
        <v>0</v>
      </c>
      <c r="B131" s="131" t="str">
        <f t="shared" si="9"/>
        <v/>
      </c>
      <c r="C131" s="132" t="str">
        <f t="shared" si="10"/>
        <v/>
      </c>
      <c r="D131" s="99"/>
      <c r="E131" s="304" t="str">
        <f t="shared" si="11"/>
        <v/>
      </c>
      <c r="F131" s="227"/>
      <c r="G131" s="70"/>
      <c r="H131" s="70"/>
      <c r="J131" s="76"/>
      <c r="K131" s="197">
        <f t="shared" si="13"/>
        <v>11</v>
      </c>
      <c r="L131" s="197">
        <f t="shared" si="12"/>
        <v>0</v>
      </c>
      <c r="M131" s="197"/>
      <c r="N131" s="197"/>
      <c r="O131" s="197"/>
      <c r="P131" s="201">
        <v>717112</v>
      </c>
      <c r="Q131" s="201" t="s">
        <v>889</v>
      </c>
      <c r="R131" s="197"/>
      <c r="S131" s="197"/>
      <c r="T131" s="197"/>
      <c r="U131" s="197"/>
    </row>
    <row r="132" spans="1:21">
      <c r="A132">
        <f>+IF(D132&gt;0,MAX(A$8:A131)+1,0)</f>
        <v>0</v>
      </c>
      <c r="B132" s="131" t="str">
        <f t="shared" si="9"/>
        <v/>
      </c>
      <c r="C132" s="132" t="str">
        <f t="shared" si="10"/>
        <v/>
      </c>
      <c r="D132" s="99"/>
      <c r="E132" s="304" t="str">
        <f t="shared" si="11"/>
        <v/>
      </c>
      <c r="F132" s="227"/>
      <c r="G132" s="70"/>
      <c r="H132" s="70"/>
      <c r="J132" s="76"/>
      <c r="K132" s="197">
        <f t="shared" si="13"/>
        <v>11</v>
      </c>
      <c r="L132" s="197">
        <f t="shared" si="12"/>
        <v>0</v>
      </c>
      <c r="M132" s="197"/>
      <c r="N132" s="197"/>
      <c r="O132" s="197"/>
      <c r="P132" s="201">
        <v>717114</v>
      </c>
      <c r="Q132" s="201" t="s">
        <v>890</v>
      </c>
      <c r="R132" s="197"/>
      <c r="S132" s="197"/>
      <c r="T132" s="197"/>
      <c r="U132" s="197"/>
    </row>
    <row r="133" spans="1:21">
      <c r="A133">
        <f>+IF(D133&gt;0,MAX(A$8:A132)+1,0)</f>
        <v>0</v>
      </c>
      <c r="B133" s="131" t="str">
        <f t="shared" si="9"/>
        <v/>
      </c>
      <c r="C133" s="132" t="str">
        <f t="shared" si="10"/>
        <v/>
      </c>
      <c r="D133" s="99"/>
      <c r="E133" s="304" t="str">
        <f t="shared" si="11"/>
        <v/>
      </c>
      <c r="F133" s="227"/>
      <c r="G133" s="70"/>
      <c r="H133" s="70"/>
      <c r="J133" s="76"/>
      <c r="K133" s="197">
        <f t="shared" si="13"/>
        <v>11</v>
      </c>
      <c r="L133" s="197">
        <f t="shared" si="12"/>
        <v>0</v>
      </c>
      <c r="M133" s="197"/>
      <c r="N133" s="197"/>
      <c r="O133" s="197"/>
      <c r="P133" s="201">
        <v>717115</v>
      </c>
      <c r="Q133" s="201" t="s">
        <v>891</v>
      </c>
      <c r="R133" s="197"/>
      <c r="S133" s="197"/>
      <c r="T133" s="197"/>
      <c r="U133" s="197"/>
    </row>
    <row r="134" spans="1:21">
      <c r="A134">
        <f>+IF(D134&gt;0,MAX(A$8:A133)+1,0)</f>
        <v>0</v>
      </c>
      <c r="B134" s="131" t="str">
        <f t="shared" si="9"/>
        <v/>
      </c>
      <c r="C134" s="132" t="str">
        <f t="shared" si="10"/>
        <v/>
      </c>
      <c r="D134" s="99"/>
      <c r="E134" s="304" t="str">
        <f t="shared" si="11"/>
        <v/>
      </c>
      <c r="F134" s="227"/>
      <c r="G134" s="70"/>
      <c r="H134" s="70"/>
      <c r="J134" s="76"/>
      <c r="K134" s="197">
        <f t="shared" si="13"/>
        <v>11</v>
      </c>
      <c r="L134" s="197">
        <f t="shared" si="12"/>
        <v>0</v>
      </c>
      <c r="M134" s="197"/>
      <c r="N134" s="197"/>
      <c r="O134" s="197"/>
      <c r="P134" s="201">
        <v>717117</v>
      </c>
      <c r="Q134" s="201" t="s">
        <v>892</v>
      </c>
      <c r="R134" s="197"/>
      <c r="S134" s="197"/>
      <c r="T134" s="197"/>
      <c r="U134" s="197"/>
    </row>
    <row r="135" spans="1:21">
      <c r="A135">
        <f>+IF(D135&gt;0,MAX(A$8:A134)+1,0)</f>
        <v>0</v>
      </c>
      <c r="B135" s="131" t="str">
        <f t="shared" si="9"/>
        <v/>
      </c>
      <c r="C135" s="132" t="str">
        <f t="shared" si="10"/>
        <v/>
      </c>
      <c r="D135" s="99"/>
      <c r="E135" s="304" t="str">
        <f t="shared" si="11"/>
        <v/>
      </c>
      <c r="F135" s="227"/>
      <c r="G135" s="70"/>
      <c r="H135" s="70"/>
      <c r="J135" s="76"/>
      <c r="K135" s="197">
        <f t="shared" si="13"/>
        <v>11</v>
      </c>
      <c r="L135" s="197">
        <f t="shared" si="12"/>
        <v>0</v>
      </c>
      <c r="M135" s="197"/>
      <c r="N135" s="197"/>
      <c r="O135" s="197"/>
      <c r="P135" s="201">
        <v>717118</v>
      </c>
      <c r="Q135" s="201" t="s">
        <v>893</v>
      </c>
      <c r="R135" s="197"/>
      <c r="S135" s="197"/>
      <c r="T135" s="197"/>
      <c r="U135" s="197"/>
    </row>
    <row r="136" spans="1:21">
      <c r="A136">
        <f>+IF(D136&gt;0,MAX(A$8:A135)+1,0)</f>
        <v>0</v>
      </c>
      <c r="B136" s="131" t="str">
        <f t="shared" ref="B136:B153" si="14">IF(A136&gt;0,+D$3,"")</f>
        <v/>
      </c>
      <c r="C136" s="132" t="str">
        <f t="shared" ref="C136:C153" si="15">+IF(A136&gt;0,C$3,"")</f>
        <v/>
      </c>
      <c r="D136" s="99"/>
      <c r="E136" s="304" t="str">
        <f t="shared" ref="E136:E153" si="16">IF(D136&gt;0,IFERROR(+VLOOKUP(D136,P$9:Q$543,2,FALSE),0),"")</f>
        <v/>
      </c>
      <c r="F136" s="227"/>
      <c r="G136" s="70"/>
      <c r="H136" s="70"/>
      <c r="J136" s="76"/>
      <c r="K136" s="197">
        <f t="shared" si="13"/>
        <v>11</v>
      </c>
      <c r="L136" s="197">
        <f t="shared" si="12"/>
        <v>0</v>
      </c>
      <c r="M136" s="197"/>
      <c r="N136" s="197"/>
      <c r="O136" s="197"/>
      <c r="P136" s="201">
        <v>717119</v>
      </c>
      <c r="Q136" s="201" t="s">
        <v>894</v>
      </c>
      <c r="R136" s="197"/>
      <c r="S136" s="197"/>
      <c r="T136" s="197"/>
      <c r="U136" s="197"/>
    </row>
    <row r="137" spans="1:21">
      <c r="A137">
        <f>+IF(D137&gt;0,MAX(A$8:A136)+1,0)</f>
        <v>0</v>
      </c>
      <c r="B137" s="131" t="str">
        <f t="shared" si="14"/>
        <v/>
      </c>
      <c r="C137" s="132" t="str">
        <f t="shared" si="15"/>
        <v/>
      </c>
      <c r="D137" s="99"/>
      <c r="E137" s="304" t="str">
        <f t="shared" si="16"/>
        <v/>
      </c>
      <c r="F137" s="227"/>
      <c r="G137" s="70"/>
      <c r="H137" s="70"/>
      <c r="J137" s="76"/>
      <c r="K137" s="197">
        <f t="shared" si="13"/>
        <v>11</v>
      </c>
      <c r="L137" s="197">
        <f t="shared" ref="L137:L158" si="17">+LEN(D137)</f>
        <v>0</v>
      </c>
      <c r="M137" s="197"/>
      <c r="N137" s="197"/>
      <c r="O137" s="197"/>
      <c r="P137" s="201">
        <v>717111</v>
      </c>
      <c r="Q137" s="201" t="s">
        <v>895</v>
      </c>
      <c r="R137" s="197"/>
      <c r="S137" s="197"/>
      <c r="T137" s="197"/>
      <c r="U137" s="197"/>
    </row>
    <row r="138" spans="1:21">
      <c r="A138">
        <f>+IF(D138&gt;0,MAX(A$8:A137)+1,0)</f>
        <v>0</v>
      </c>
      <c r="B138" s="131" t="str">
        <f t="shared" si="14"/>
        <v/>
      </c>
      <c r="C138" s="132" t="str">
        <f t="shared" si="15"/>
        <v/>
      </c>
      <c r="D138" s="99"/>
      <c r="E138" s="304" t="str">
        <f t="shared" si="16"/>
        <v/>
      </c>
      <c r="F138" s="227"/>
      <c r="G138" s="70"/>
      <c r="H138" s="70"/>
      <c r="J138" s="76"/>
      <c r="K138" s="197">
        <f t="shared" si="13"/>
        <v>11</v>
      </c>
      <c r="L138" s="197">
        <f t="shared" si="17"/>
        <v>0</v>
      </c>
      <c r="M138" s="197"/>
      <c r="N138" s="197"/>
      <c r="O138" s="197"/>
      <c r="P138" s="201">
        <v>717121</v>
      </c>
      <c r="Q138" s="201" t="s">
        <v>896</v>
      </c>
      <c r="R138" s="197"/>
      <c r="S138" s="197"/>
      <c r="T138" s="197"/>
      <c r="U138" s="197"/>
    </row>
    <row r="139" spans="1:21">
      <c r="A139">
        <f>+IF(D139&gt;0,MAX(A$8:A138)+1,0)</f>
        <v>0</v>
      </c>
      <c r="B139" s="131" t="str">
        <f t="shared" si="14"/>
        <v/>
      </c>
      <c r="C139" s="132" t="str">
        <f t="shared" si="15"/>
        <v/>
      </c>
      <c r="D139" s="99"/>
      <c r="E139" s="304" t="str">
        <f t="shared" si="16"/>
        <v/>
      </c>
      <c r="F139" s="227"/>
      <c r="G139" s="70"/>
      <c r="H139" s="70"/>
      <c r="J139" s="76"/>
      <c r="K139" s="197">
        <f t="shared" si="13"/>
        <v>11</v>
      </c>
      <c r="L139" s="197">
        <f t="shared" si="17"/>
        <v>0</v>
      </c>
      <c r="M139" s="197"/>
      <c r="N139" s="197"/>
      <c r="O139" s="197"/>
      <c r="P139" s="201">
        <v>717122</v>
      </c>
      <c r="Q139" s="201" t="s">
        <v>897</v>
      </c>
      <c r="R139" s="197"/>
      <c r="S139" s="197"/>
      <c r="T139" s="197"/>
      <c r="U139" s="197"/>
    </row>
    <row r="140" spans="1:21">
      <c r="A140">
        <f>+IF(D140&gt;0,MAX(A$8:A139)+1,0)</f>
        <v>0</v>
      </c>
      <c r="B140" s="131" t="str">
        <f t="shared" si="14"/>
        <v/>
      </c>
      <c r="C140" s="132" t="str">
        <f t="shared" si="15"/>
        <v/>
      </c>
      <c r="D140" s="99"/>
      <c r="E140" s="304" t="str">
        <f t="shared" si="16"/>
        <v/>
      </c>
      <c r="F140" s="227"/>
      <c r="G140" s="70"/>
      <c r="H140" s="70"/>
      <c r="J140" s="76"/>
      <c r="K140" s="197">
        <f t="shared" si="13"/>
        <v>11</v>
      </c>
      <c r="L140" s="197">
        <f t="shared" si="17"/>
        <v>0</v>
      </c>
      <c r="M140" s="197"/>
      <c r="N140" s="197"/>
      <c r="O140" s="197"/>
      <c r="P140" s="201">
        <v>717124</v>
      </c>
      <c r="Q140" s="201" t="s">
        <v>898</v>
      </c>
      <c r="R140" s="197"/>
      <c r="S140" s="197"/>
      <c r="T140" s="197"/>
      <c r="U140" s="197"/>
    </row>
    <row r="141" spans="1:21">
      <c r="A141">
        <f>+IF(D141&gt;0,MAX(A$8:A140)+1,0)</f>
        <v>0</v>
      </c>
      <c r="B141" s="131" t="str">
        <f t="shared" si="14"/>
        <v/>
      </c>
      <c r="C141" s="132" t="str">
        <f t="shared" si="15"/>
        <v/>
      </c>
      <c r="D141" s="99"/>
      <c r="E141" s="304" t="str">
        <f t="shared" si="16"/>
        <v/>
      </c>
      <c r="F141" s="227"/>
      <c r="G141" s="70"/>
      <c r="H141" s="70"/>
      <c r="J141" s="76"/>
      <c r="K141" s="197">
        <f t="shared" si="13"/>
        <v>11</v>
      </c>
      <c r="L141" s="197">
        <f t="shared" si="17"/>
        <v>0</v>
      </c>
      <c r="M141" s="197"/>
      <c r="N141" s="197"/>
      <c r="O141" s="197"/>
      <c r="P141" s="201">
        <v>717125</v>
      </c>
      <c r="Q141" s="201" t="s">
        <v>899</v>
      </c>
      <c r="R141" s="197"/>
      <c r="S141" s="197"/>
      <c r="T141" s="197"/>
      <c r="U141" s="197"/>
    </row>
    <row r="142" spans="1:21">
      <c r="A142">
        <f>+IF(D142&gt;0,MAX(A$8:A141)+1,0)</f>
        <v>0</v>
      </c>
      <c r="B142" s="131" t="str">
        <f t="shared" si="14"/>
        <v/>
      </c>
      <c r="C142" s="132" t="str">
        <f t="shared" si="15"/>
        <v/>
      </c>
      <c r="D142" s="99"/>
      <c r="E142" s="304" t="str">
        <f t="shared" si="16"/>
        <v/>
      </c>
      <c r="F142" s="227"/>
      <c r="G142" s="70"/>
      <c r="H142" s="70"/>
      <c r="J142" s="76"/>
      <c r="K142" s="197">
        <f t="shared" si="13"/>
        <v>11</v>
      </c>
      <c r="L142" s="197">
        <f t="shared" si="17"/>
        <v>0</v>
      </c>
      <c r="M142" s="197"/>
      <c r="N142" s="197"/>
      <c r="O142" s="197"/>
      <c r="P142" s="201">
        <v>717126</v>
      </c>
      <c r="Q142" s="201" t="s">
        <v>900</v>
      </c>
      <c r="R142" s="197"/>
      <c r="S142" s="197"/>
      <c r="T142" s="197"/>
      <c r="U142" s="197"/>
    </row>
    <row r="143" spans="1:21">
      <c r="A143">
        <f>+IF(D143&gt;0,MAX(A$8:A142)+1,0)</f>
        <v>0</v>
      </c>
      <c r="B143" s="131" t="str">
        <f t="shared" si="14"/>
        <v/>
      </c>
      <c r="C143" s="132" t="str">
        <f t="shared" si="15"/>
        <v/>
      </c>
      <c r="D143" s="99"/>
      <c r="E143" s="304" t="str">
        <f t="shared" si="16"/>
        <v/>
      </c>
      <c r="F143" s="227"/>
      <c r="G143" s="70"/>
      <c r="H143" s="70"/>
      <c r="J143" s="76"/>
      <c r="K143" s="197">
        <f t="shared" si="13"/>
        <v>11</v>
      </c>
      <c r="L143" s="197">
        <f t="shared" si="17"/>
        <v>0</v>
      </c>
      <c r="M143" s="197"/>
      <c r="N143" s="197"/>
      <c r="O143" s="197"/>
      <c r="P143" s="201">
        <v>717127</v>
      </c>
      <c r="Q143" s="201" t="s">
        <v>901</v>
      </c>
      <c r="R143" s="197"/>
      <c r="S143" s="197"/>
      <c r="T143" s="197"/>
      <c r="U143" s="197"/>
    </row>
    <row r="144" spans="1:21">
      <c r="A144">
        <f>+IF(D144&gt;0,MAX(A$8:A143)+1,0)</f>
        <v>0</v>
      </c>
      <c r="B144" s="131" t="str">
        <f t="shared" si="14"/>
        <v/>
      </c>
      <c r="C144" s="132" t="str">
        <f t="shared" si="15"/>
        <v/>
      </c>
      <c r="D144" s="99"/>
      <c r="E144" s="304" t="str">
        <f t="shared" si="16"/>
        <v/>
      </c>
      <c r="F144" s="227"/>
      <c r="G144" s="70"/>
      <c r="H144" s="70"/>
      <c r="J144" s="76"/>
      <c r="K144" s="197">
        <f t="shared" si="13"/>
        <v>11</v>
      </c>
      <c r="L144" s="197">
        <f t="shared" si="17"/>
        <v>0</v>
      </c>
      <c r="M144" s="197"/>
      <c r="N144" s="197"/>
      <c r="O144" s="197"/>
      <c r="P144" s="201">
        <v>717128</v>
      </c>
      <c r="Q144" s="201" t="s">
        <v>902</v>
      </c>
      <c r="R144" s="197"/>
      <c r="S144" s="197"/>
      <c r="T144" s="197"/>
      <c r="U144" s="197"/>
    </row>
    <row r="145" spans="1:21">
      <c r="A145">
        <f>+IF(D145&gt;0,MAX(A$8:A144)+1,0)</f>
        <v>0</v>
      </c>
      <c r="B145" s="131" t="str">
        <f t="shared" si="14"/>
        <v/>
      </c>
      <c r="C145" s="132" t="str">
        <f t="shared" si="15"/>
        <v/>
      </c>
      <c r="D145" s="99"/>
      <c r="E145" s="304" t="str">
        <f t="shared" si="16"/>
        <v/>
      </c>
      <c r="F145" s="227"/>
      <c r="G145" s="70"/>
      <c r="H145" s="70"/>
      <c r="J145" s="76"/>
      <c r="K145" s="197">
        <f t="shared" si="13"/>
        <v>11</v>
      </c>
      <c r="L145" s="197">
        <f t="shared" si="17"/>
        <v>0</v>
      </c>
      <c r="M145" s="197"/>
      <c r="N145" s="197"/>
      <c r="O145" s="197"/>
      <c r="P145" s="201">
        <v>717129</v>
      </c>
      <c r="Q145" s="201" t="s">
        <v>903</v>
      </c>
      <c r="R145" s="197"/>
      <c r="S145" s="197"/>
      <c r="T145" s="197"/>
      <c r="U145" s="197"/>
    </row>
    <row r="146" spans="1:21">
      <c r="A146">
        <f>+IF(D146&gt;0,MAX(A$8:A145)+1,0)</f>
        <v>0</v>
      </c>
      <c r="B146" s="131" t="str">
        <f t="shared" si="14"/>
        <v/>
      </c>
      <c r="C146" s="132" t="str">
        <f t="shared" si="15"/>
        <v/>
      </c>
      <c r="D146" s="99"/>
      <c r="E146" s="304" t="str">
        <f t="shared" si="16"/>
        <v/>
      </c>
      <c r="F146" s="227"/>
      <c r="G146" s="70"/>
      <c r="H146" s="70"/>
      <c r="J146" s="76"/>
      <c r="K146" s="197">
        <f t="shared" si="13"/>
        <v>11</v>
      </c>
      <c r="L146" s="197">
        <f t="shared" si="17"/>
        <v>0</v>
      </c>
      <c r="M146" s="197"/>
      <c r="N146" s="197"/>
      <c r="O146" s="197"/>
      <c r="P146" s="201">
        <v>717131</v>
      </c>
      <c r="Q146" s="201" t="s">
        <v>904</v>
      </c>
      <c r="R146" s="197"/>
      <c r="S146" s="197"/>
      <c r="T146" s="197"/>
      <c r="U146" s="197"/>
    </row>
    <row r="147" spans="1:21">
      <c r="A147">
        <f>+IF(D147&gt;0,MAX(A$8:A146)+1,0)</f>
        <v>0</v>
      </c>
      <c r="B147" s="131" t="str">
        <f t="shared" si="14"/>
        <v/>
      </c>
      <c r="C147" s="132" t="str">
        <f t="shared" si="15"/>
        <v/>
      </c>
      <c r="D147" s="99"/>
      <c r="E147" s="304" t="str">
        <f t="shared" si="16"/>
        <v/>
      </c>
      <c r="F147" s="227"/>
      <c r="G147" s="70"/>
      <c r="H147" s="70"/>
      <c r="J147" s="76"/>
      <c r="K147" s="197">
        <f t="shared" si="13"/>
        <v>11</v>
      </c>
      <c r="L147" s="197">
        <f t="shared" si="17"/>
        <v>0</v>
      </c>
      <c r="M147" s="197"/>
      <c r="N147" s="197"/>
      <c r="O147" s="197"/>
      <c r="P147" s="201">
        <v>717132</v>
      </c>
      <c r="Q147" s="201" t="s">
        <v>905</v>
      </c>
      <c r="R147" s="197"/>
      <c r="S147" s="197"/>
      <c r="T147" s="197"/>
      <c r="U147" s="197"/>
    </row>
    <row r="148" spans="1:21">
      <c r="A148">
        <f>+IF(D148&gt;0,MAX(A$8:A147)+1,0)</f>
        <v>0</v>
      </c>
      <c r="B148" s="131" t="str">
        <f t="shared" si="14"/>
        <v/>
      </c>
      <c r="C148" s="132" t="str">
        <f t="shared" si="15"/>
        <v/>
      </c>
      <c r="D148" s="99"/>
      <c r="E148" s="304" t="str">
        <f t="shared" si="16"/>
        <v/>
      </c>
      <c r="F148" s="227"/>
      <c r="G148" s="70"/>
      <c r="H148" s="70"/>
      <c r="J148" s="76"/>
      <c r="K148" s="197">
        <f t="shared" si="13"/>
        <v>11</v>
      </c>
      <c r="L148" s="197">
        <f t="shared" si="17"/>
        <v>0</v>
      </c>
      <c r="M148" s="197"/>
      <c r="N148" s="197"/>
      <c r="O148" s="197"/>
      <c r="P148" s="201">
        <v>717133</v>
      </c>
      <c r="Q148" s="201" t="s">
        <v>906</v>
      </c>
      <c r="R148" s="197"/>
      <c r="S148" s="197"/>
      <c r="T148" s="197"/>
      <c r="U148" s="197"/>
    </row>
    <row r="149" spans="1:21">
      <c r="A149">
        <f>+IF(D149&gt;0,MAX(A$8:A148)+1,0)</f>
        <v>0</v>
      </c>
      <c r="B149" s="131" t="str">
        <f t="shared" si="14"/>
        <v/>
      </c>
      <c r="C149" s="132" t="str">
        <f t="shared" si="15"/>
        <v/>
      </c>
      <c r="D149" s="99"/>
      <c r="E149" s="304" t="str">
        <f t="shared" si="16"/>
        <v/>
      </c>
      <c r="F149" s="227"/>
      <c r="G149" s="70"/>
      <c r="H149" s="70"/>
      <c r="J149" s="76"/>
      <c r="K149" s="197">
        <f t="shared" si="13"/>
        <v>11</v>
      </c>
      <c r="L149" s="197">
        <f t="shared" si="17"/>
        <v>0</v>
      </c>
      <c r="M149" s="197"/>
      <c r="N149" s="197"/>
      <c r="O149" s="197"/>
      <c r="P149" s="201">
        <v>717142</v>
      </c>
      <c r="Q149" s="201" t="s">
        <v>907</v>
      </c>
      <c r="R149" s="197"/>
      <c r="S149" s="197"/>
      <c r="T149" s="197"/>
      <c r="U149" s="197"/>
    </row>
    <row r="150" spans="1:21">
      <c r="A150">
        <f>+IF(D150&gt;0,MAX(A$8:A149)+1,0)</f>
        <v>0</v>
      </c>
      <c r="B150" s="131" t="str">
        <f t="shared" si="14"/>
        <v/>
      </c>
      <c r="C150" s="132" t="str">
        <f t="shared" si="15"/>
        <v/>
      </c>
      <c r="D150" s="99"/>
      <c r="E150" s="304" t="str">
        <f t="shared" si="16"/>
        <v/>
      </c>
      <c r="F150" s="227"/>
      <c r="G150" s="70"/>
      <c r="H150" s="70"/>
      <c r="J150" s="76"/>
      <c r="K150" s="197">
        <f t="shared" si="13"/>
        <v>11</v>
      </c>
      <c r="L150" s="197">
        <f t="shared" si="17"/>
        <v>0</v>
      </c>
      <c r="M150" s="197"/>
      <c r="N150" s="197"/>
      <c r="O150" s="197"/>
      <c r="P150" s="201">
        <v>717143</v>
      </c>
      <c r="Q150" s="201" t="s">
        <v>908</v>
      </c>
      <c r="R150" s="197"/>
      <c r="S150" s="197"/>
      <c r="T150" s="197"/>
      <c r="U150" s="197"/>
    </row>
    <row r="151" spans="1:21">
      <c r="A151">
        <f>+IF(D151&gt;0,MAX(A$8:A150)+1,0)</f>
        <v>0</v>
      </c>
      <c r="B151" s="131" t="str">
        <f t="shared" si="14"/>
        <v/>
      </c>
      <c r="C151" s="132" t="str">
        <f t="shared" si="15"/>
        <v/>
      </c>
      <c r="D151" s="99"/>
      <c r="E151" s="304" t="str">
        <f t="shared" si="16"/>
        <v/>
      </c>
      <c r="F151" s="227"/>
      <c r="G151" s="70"/>
      <c r="H151" s="70"/>
      <c r="J151" s="76"/>
      <c r="K151" s="197">
        <f t="shared" si="13"/>
        <v>11</v>
      </c>
      <c r="L151" s="197">
        <f t="shared" si="17"/>
        <v>0</v>
      </c>
      <c r="M151" s="197"/>
      <c r="N151" s="197"/>
      <c r="O151" s="197"/>
      <c r="P151" s="201">
        <v>717144</v>
      </c>
      <c r="Q151" s="201" t="s">
        <v>909</v>
      </c>
      <c r="R151" s="197"/>
      <c r="S151" s="197"/>
      <c r="T151" s="197"/>
      <c r="U151" s="197"/>
    </row>
    <row r="152" spans="1:21">
      <c r="A152">
        <f>+IF(D152&gt;0,MAX(A$8:A151)+1,0)</f>
        <v>0</v>
      </c>
      <c r="B152" s="131" t="str">
        <f t="shared" si="14"/>
        <v/>
      </c>
      <c r="C152" s="132" t="str">
        <f t="shared" si="15"/>
        <v/>
      </c>
      <c r="D152" s="99"/>
      <c r="E152" s="304" t="str">
        <f t="shared" si="16"/>
        <v/>
      </c>
      <c r="F152" s="227"/>
      <c r="G152" s="70"/>
      <c r="H152" s="70"/>
      <c r="J152" s="76"/>
      <c r="K152" s="197">
        <f t="shared" si="13"/>
        <v>11</v>
      </c>
      <c r="L152" s="197">
        <f t="shared" si="17"/>
        <v>0</v>
      </c>
      <c r="M152" s="197"/>
      <c r="N152" s="197"/>
      <c r="O152" s="197"/>
      <c r="P152" s="201">
        <v>717152</v>
      </c>
      <c r="Q152" s="201" t="s">
        <v>910</v>
      </c>
      <c r="R152" s="197"/>
      <c r="S152" s="197"/>
      <c r="T152" s="197"/>
      <c r="U152" s="197"/>
    </row>
    <row r="153" spans="1:21">
      <c r="A153">
        <f>+IF(D153&gt;0,MAX(A$8:A152)+1,0)</f>
        <v>0</v>
      </c>
      <c r="B153" s="131" t="str">
        <f t="shared" si="14"/>
        <v/>
      </c>
      <c r="C153" s="132" t="str">
        <f t="shared" si="15"/>
        <v/>
      </c>
      <c r="D153" s="99"/>
      <c r="E153" s="304" t="str">
        <f t="shared" si="16"/>
        <v/>
      </c>
      <c r="F153" s="227"/>
      <c r="G153" s="70"/>
      <c r="H153" s="70"/>
      <c r="J153" s="76"/>
      <c r="K153" s="197">
        <f t="shared" si="13"/>
        <v>11</v>
      </c>
      <c r="L153" s="197">
        <f t="shared" si="17"/>
        <v>0</v>
      </c>
      <c r="M153" s="197"/>
      <c r="N153" s="197"/>
      <c r="O153" s="197"/>
      <c r="P153" s="201">
        <v>717214</v>
      </c>
      <c r="Q153" s="201" t="s">
        <v>911</v>
      </c>
      <c r="R153" s="197"/>
      <c r="S153" s="197"/>
      <c r="T153" s="197"/>
      <c r="U153" s="197"/>
    </row>
    <row r="154" spans="1:21">
      <c r="A154">
        <f>+IF(D154&gt;0,MAX(A$8:A153)+1,0)</f>
        <v>0</v>
      </c>
      <c r="B154" s="131" t="str">
        <f t="shared" ref="B154:B158" si="18">IF(A154&gt;0,+D$3,"")</f>
        <v/>
      </c>
      <c r="C154" s="132" t="str">
        <f t="shared" ref="C154:C158" si="19">+IF(A154&gt;0,C$3,"")</f>
        <v/>
      </c>
      <c r="D154" s="99"/>
      <c r="E154" s="304" t="str">
        <f t="shared" ref="E154:E158" si="20">IF(D154&gt;0,IFERROR(+VLOOKUP(D154,P$9:Q$543,2,FALSE),0),"")</f>
        <v/>
      </c>
      <c r="F154" s="227"/>
      <c r="G154" s="70"/>
      <c r="H154" s="70"/>
      <c r="J154" s="76"/>
      <c r="K154" s="197">
        <f t="shared" si="13"/>
        <v>11</v>
      </c>
      <c r="L154" s="197">
        <f t="shared" si="17"/>
        <v>0</v>
      </c>
      <c r="M154" s="197"/>
      <c r="N154" s="197"/>
      <c r="O154" s="197"/>
      <c r="P154" s="201">
        <v>717215</v>
      </c>
      <c r="Q154" s="201" t="s">
        <v>912</v>
      </c>
      <c r="R154" s="197"/>
      <c r="S154" s="197"/>
      <c r="T154" s="197"/>
      <c r="U154" s="197"/>
    </row>
    <row r="155" spans="1:21">
      <c r="A155">
        <f>+IF(D155&gt;0,MAX(A$8:A154)+1,0)</f>
        <v>0</v>
      </c>
      <c r="B155" s="131" t="str">
        <f t="shared" si="18"/>
        <v/>
      </c>
      <c r="C155" s="132" t="str">
        <f t="shared" si="19"/>
        <v/>
      </c>
      <c r="D155" s="99"/>
      <c r="E155" s="304" t="str">
        <f t="shared" si="20"/>
        <v/>
      </c>
      <c r="F155" s="227"/>
      <c r="G155" s="70"/>
      <c r="H155" s="70"/>
      <c r="J155" s="76"/>
      <c r="K155" s="197">
        <f t="shared" si="13"/>
        <v>11</v>
      </c>
      <c r="L155" s="197">
        <f t="shared" si="17"/>
        <v>0</v>
      </c>
      <c r="M155" s="197"/>
      <c r="N155" s="197"/>
      <c r="O155" s="197"/>
      <c r="P155" s="201">
        <v>717211</v>
      </c>
      <c r="Q155" s="201" t="s">
        <v>913</v>
      </c>
      <c r="R155" s="197"/>
      <c r="S155" s="197"/>
      <c r="T155" s="197"/>
      <c r="U155" s="197"/>
    </row>
    <row r="156" spans="1:21">
      <c r="A156">
        <f>+IF(D156&gt;0,MAX(A$8:A155)+1,0)</f>
        <v>0</v>
      </c>
      <c r="B156" s="131" t="str">
        <f t="shared" si="18"/>
        <v/>
      </c>
      <c r="C156" s="132" t="str">
        <f t="shared" si="19"/>
        <v/>
      </c>
      <c r="D156" s="99"/>
      <c r="E156" s="304" t="str">
        <f t="shared" si="20"/>
        <v/>
      </c>
      <c r="F156" s="227"/>
      <c r="G156" s="70"/>
      <c r="H156" s="70"/>
      <c r="J156" s="76"/>
      <c r="K156" s="197">
        <f t="shared" si="13"/>
        <v>11</v>
      </c>
      <c r="L156" s="197">
        <f t="shared" si="17"/>
        <v>0</v>
      </c>
      <c r="M156" s="197"/>
      <c r="N156" s="197"/>
      <c r="O156" s="197"/>
      <c r="P156" s="201">
        <v>717222</v>
      </c>
      <c r="Q156" s="201" t="s">
        <v>914</v>
      </c>
      <c r="R156" s="197"/>
      <c r="S156" s="197"/>
      <c r="T156" s="197"/>
      <c r="U156" s="197"/>
    </row>
    <row r="157" spans="1:21">
      <c r="A157">
        <f>+IF(D157&gt;0,MAX(A$8:A156)+1,0)</f>
        <v>0</v>
      </c>
      <c r="B157" s="131" t="str">
        <f t="shared" si="18"/>
        <v/>
      </c>
      <c r="C157" s="132" t="str">
        <f t="shared" si="19"/>
        <v/>
      </c>
      <c r="D157" s="99"/>
      <c r="E157" s="304" t="str">
        <f t="shared" si="20"/>
        <v/>
      </c>
      <c r="F157" s="227"/>
      <c r="G157" s="70"/>
      <c r="H157" s="70"/>
      <c r="J157" s="76"/>
      <c r="K157" s="197">
        <f t="shared" si="13"/>
        <v>11</v>
      </c>
      <c r="L157" s="197">
        <f t="shared" si="17"/>
        <v>0</v>
      </c>
      <c r="M157" s="197"/>
      <c r="N157" s="197"/>
      <c r="O157" s="197"/>
      <c r="P157" s="201">
        <v>717223</v>
      </c>
      <c r="Q157" s="201" t="s">
        <v>915</v>
      </c>
      <c r="R157" s="197"/>
      <c r="S157" s="197"/>
      <c r="T157" s="197"/>
      <c r="U157" s="197"/>
    </row>
    <row r="158" spans="1:21">
      <c r="A158">
        <f>+IF(D158&gt;0,MAX(A$8:A157)+1,0)</f>
        <v>0</v>
      </c>
      <c r="B158" s="131" t="str">
        <f t="shared" si="18"/>
        <v/>
      </c>
      <c r="C158" s="132" t="str">
        <f t="shared" si="19"/>
        <v/>
      </c>
      <c r="D158" s="99"/>
      <c r="E158" s="304" t="str">
        <f t="shared" si="20"/>
        <v/>
      </c>
      <c r="F158" s="227"/>
      <c r="G158" s="70"/>
      <c r="H158" s="70"/>
      <c r="J158" s="76"/>
      <c r="K158" s="197">
        <f t="shared" si="13"/>
        <v>11</v>
      </c>
      <c r="L158" s="197">
        <f t="shared" si="17"/>
        <v>0</v>
      </c>
      <c r="M158" s="197"/>
      <c r="N158" s="197"/>
      <c r="O158" s="197"/>
      <c r="P158" s="201">
        <v>717231</v>
      </c>
      <c r="Q158" s="201" t="s">
        <v>916</v>
      </c>
      <c r="R158" s="197"/>
      <c r="S158" s="197"/>
      <c r="T158" s="197"/>
      <c r="U158" s="197"/>
    </row>
    <row r="159" spans="1:21">
      <c r="K159" s="197"/>
      <c r="L159" s="197"/>
      <c r="M159" s="197"/>
      <c r="N159" s="197"/>
      <c r="O159" s="197"/>
      <c r="P159" s="201">
        <v>717232</v>
      </c>
      <c r="Q159" s="201" t="s">
        <v>917</v>
      </c>
      <c r="R159" s="197"/>
      <c r="S159" s="197"/>
      <c r="T159" s="197"/>
      <c r="U159" s="197"/>
    </row>
    <row r="160" spans="1:21">
      <c r="K160" s="197"/>
      <c r="L160" s="197"/>
      <c r="M160" s="197"/>
      <c r="N160" s="197"/>
      <c r="O160" s="197"/>
      <c r="P160" s="201">
        <v>717311</v>
      </c>
      <c r="Q160" s="201" t="s">
        <v>918</v>
      </c>
      <c r="R160" s="197"/>
      <c r="S160" s="197"/>
      <c r="T160" s="197"/>
      <c r="U160" s="197"/>
    </row>
    <row r="161" spans="11:21">
      <c r="K161" s="197"/>
      <c r="L161" s="197"/>
      <c r="M161" s="197"/>
      <c r="N161" s="197"/>
      <c r="O161" s="197"/>
      <c r="P161" s="201">
        <v>717312</v>
      </c>
      <c r="Q161" s="201" t="s">
        <v>919</v>
      </c>
      <c r="R161" s="197"/>
      <c r="S161" s="197"/>
      <c r="T161" s="197"/>
      <c r="U161" s="197"/>
    </row>
    <row r="162" spans="11:21">
      <c r="K162" s="197"/>
      <c r="L162" s="197"/>
      <c r="M162" s="197"/>
      <c r="N162" s="197"/>
      <c r="O162" s="197"/>
      <c r="P162" s="201">
        <v>717313</v>
      </c>
      <c r="Q162" s="201" t="s">
        <v>920</v>
      </c>
      <c r="R162" s="197"/>
      <c r="S162" s="197"/>
      <c r="T162" s="197"/>
      <c r="U162" s="197"/>
    </row>
    <row r="163" spans="11:21">
      <c r="K163" s="197"/>
      <c r="L163" s="197"/>
      <c r="M163" s="197"/>
      <c r="N163" s="197"/>
      <c r="O163" s="197"/>
      <c r="P163" s="201">
        <v>717314</v>
      </c>
      <c r="Q163" s="201" t="s">
        <v>921</v>
      </c>
      <c r="R163" s="197"/>
      <c r="S163" s="197"/>
      <c r="T163" s="197"/>
      <c r="U163" s="197"/>
    </row>
    <row r="164" spans="11:21">
      <c r="K164" s="197"/>
      <c r="L164" s="197"/>
      <c r="M164" s="197"/>
      <c r="N164" s="197"/>
      <c r="O164" s="197"/>
      <c r="P164" s="201">
        <v>717315</v>
      </c>
      <c r="Q164" s="201" t="s">
        <v>922</v>
      </c>
      <c r="R164" s="197"/>
      <c r="S164" s="197"/>
      <c r="T164" s="197"/>
      <c r="U164" s="197"/>
    </row>
    <row r="165" spans="11:21">
      <c r="K165" s="197"/>
      <c r="L165" s="197"/>
      <c r="M165" s="197"/>
      <c r="N165" s="197"/>
      <c r="O165" s="197"/>
      <c r="P165" s="201">
        <v>717316</v>
      </c>
      <c r="Q165" s="201" t="s">
        <v>923</v>
      </c>
      <c r="R165" s="197"/>
      <c r="S165" s="197"/>
      <c r="T165" s="197"/>
      <c r="U165" s="197"/>
    </row>
    <row r="166" spans="11:21">
      <c r="K166" s="197"/>
      <c r="L166" s="197"/>
      <c r="M166" s="197"/>
      <c r="N166" s="197"/>
      <c r="O166" s="197"/>
      <c r="P166" s="201">
        <v>717317</v>
      </c>
      <c r="Q166" s="201" t="s">
        <v>924</v>
      </c>
      <c r="R166" s="197"/>
      <c r="S166" s="197"/>
      <c r="T166" s="197"/>
      <c r="U166" s="197"/>
    </row>
    <row r="167" spans="11:21">
      <c r="K167" s="197"/>
      <c r="L167" s="197"/>
      <c r="M167" s="197"/>
      <c r="N167" s="197"/>
      <c r="O167" s="197"/>
      <c r="P167" s="201">
        <v>717321</v>
      </c>
      <c r="Q167" s="201" t="s">
        <v>925</v>
      </c>
      <c r="R167" s="197"/>
      <c r="S167" s="197"/>
      <c r="T167" s="197"/>
      <c r="U167" s="197"/>
    </row>
    <row r="168" spans="11:21">
      <c r="K168" s="197"/>
      <c r="L168" s="197"/>
      <c r="M168" s="197"/>
      <c r="N168" s="197"/>
      <c r="O168" s="197"/>
      <c r="P168" s="201">
        <v>717324</v>
      </c>
      <c r="Q168" s="201" t="s">
        <v>926</v>
      </c>
      <c r="R168" s="197"/>
      <c r="S168" s="197"/>
      <c r="T168" s="197"/>
      <c r="U168" s="197"/>
    </row>
    <row r="169" spans="11:21">
      <c r="K169" s="197"/>
      <c r="L169" s="197"/>
      <c r="M169" s="197"/>
      <c r="N169" s="197"/>
      <c r="O169" s="197"/>
      <c r="P169" s="201">
        <v>717325</v>
      </c>
      <c r="Q169" s="201" t="s">
        <v>927</v>
      </c>
      <c r="R169" s="197"/>
      <c r="S169" s="197"/>
      <c r="T169" s="197"/>
      <c r="U169" s="197"/>
    </row>
    <row r="170" spans="11:21">
      <c r="K170" s="197"/>
      <c r="L170" s="197"/>
      <c r="M170" s="197"/>
      <c r="N170" s="197"/>
      <c r="O170" s="197"/>
      <c r="P170" s="201">
        <v>717326</v>
      </c>
      <c r="Q170" s="201" t="s">
        <v>928</v>
      </c>
      <c r="R170" s="197"/>
      <c r="S170" s="197"/>
      <c r="T170" s="197"/>
      <c r="U170" s="197"/>
    </row>
    <row r="171" spans="11:21">
      <c r="K171" s="197"/>
      <c r="L171" s="197"/>
      <c r="M171" s="197"/>
      <c r="N171" s="197"/>
      <c r="O171" s="197"/>
      <c r="P171" s="201">
        <v>717327</v>
      </c>
      <c r="Q171" s="201" t="s">
        <v>929</v>
      </c>
      <c r="R171" s="197"/>
      <c r="S171" s="197"/>
      <c r="T171" s="197"/>
      <c r="U171" s="197"/>
    </row>
    <row r="172" spans="11:21">
      <c r="K172" s="197"/>
      <c r="L172" s="197"/>
      <c r="M172" s="197"/>
      <c r="N172" s="197"/>
      <c r="O172" s="197"/>
      <c r="P172" s="201">
        <v>717511</v>
      </c>
      <c r="Q172" s="201" t="s">
        <v>930</v>
      </c>
      <c r="R172" s="197"/>
      <c r="S172" s="197"/>
      <c r="T172" s="197"/>
      <c r="U172" s="197"/>
    </row>
    <row r="173" spans="11:21">
      <c r="K173" s="197"/>
      <c r="L173" s="197"/>
      <c r="M173" s="197"/>
      <c r="N173" s="197"/>
      <c r="O173" s="197"/>
      <c r="P173" s="201">
        <v>717512</v>
      </c>
      <c r="Q173" s="201" t="s">
        <v>931</v>
      </c>
      <c r="R173" s="197"/>
      <c r="S173" s="197"/>
      <c r="T173" s="197"/>
      <c r="U173" s="197"/>
    </row>
    <row r="174" spans="11:21">
      <c r="K174" s="197"/>
      <c r="L174" s="197"/>
      <c r="M174" s="197"/>
      <c r="N174" s="197"/>
      <c r="O174" s="197"/>
      <c r="P174" s="201">
        <v>717513</v>
      </c>
      <c r="Q174" s="201" t="s">
        <v>932</v>
      </c>
      <c r="R174" s="197"/>
      <c r="S174" s="197"/>
      <c r="T174" s="197"/>
      <c r="U174" s="197"/>
    </row>
    <row r="175" spans="11:21">
      <c r="K175" s="197"/>
      <c r="L175" s="197"/>
      <c r="M175" s="197"/>
      <c r="N175" s="197"/>
      <c r="O175" s="197"/>
      <c r="P175" s="201">
        <v>717514</v>
      </c>
      <c r="Q175" s="201" t="s">
        <v>933</v>
      </c>
      <c r="R175" s="197"/>
      <c r="S175" s="197"/>
      <c r="T175" s="197"/>
      <c r="U175" s="197"/>
    </row>
    <row r="176" spans="11:21">
      <c r="K176" s="197"/>
      <c r="L176" s="197"/>
      <c r="M176" s="197"/>
      <c r="N176" s="197"/>
      <c r="O176" s="197"/>
      <c r="P176" s="201">
        <v>717515</v>
      </c>
      <c r="Q176" s="201" t="s">
        <v>934</v>
      </c>
      <c r="R176" s="197"/>
      <c r="S176" s="197"/>
      <c r="T176" s="197"/>
      <c r="U176" s="197"/>
    </row>
    <row r="177" spans="11:21">
      <c r="K177" s="197"/>
      <c r="L177" s="197"/>
      <c r="M177" s="197"/>
      <c r="N177" s="197"/>
      <c r="O177" s="197"/>
      <c r="P177" s="201">
        <v>717516</v>
      </c>
      <c r="Q177" s="201" t="s">
        <v>935</v>
      </c>
      <c r="R177" s="197"/>
      <c r="S177" s="197"/>
      <c r="T177" s="197"/>
      <c r="U177" s="197"/>
    </row>
    <row r="178" spans="11:21">
      <c r="K178" s="197"/>
      <c r="L178" s="197"/>
      <c r="M178" s="197"/>
      <c r="N178" s="197"/>
      <c r="O178" s="197"/>
      <c r="P178" s="201">
        <v>717521</v>
      </c>
      <c r="Q178" s="201" t="s">
        <v>936</v>
      </c>
      <c r="R178" s="197"/>
      <c r="S178" s="197"/>
      <c r="T178" s="197"/>
      <c r="U178" s="197"/>
    </row>
    <row r="179" spans="11:21">
      <c r="K179" s="197"/>
      <c r="L179" s="197"/>
      <c r="M179" s="197"/>
      <c r="N179" s="197"/>
      <c r="O179" s="197"/>
      <c r="P179" s="201">
        <v>717613</v>
      </c>
      <c r="Q179" s="201" t="s">
        <v>937</v>
      </c>
      <c r="R179" s="197"/>
      <c r="S179" s="197"/>
      <c r="T179" s="197"/>
      <c r="U179" s="197"/>
    </row>
    <row r="180" spans="11:21">
      <c r="K180" s="197"/>
      <c r="L180" s="197"/>
      <c r="M180" s="197"/>
      <c r="N180" s="197"/>
      <c r="O180" s="197"/>
      <c r="P180" s="201">
        <v>719211</v>
      </c>
      <c r="Q180" s="201" t="s">
        <v>938</v>
      </c>
      <c r="R180" s="197"/>
      <c r="S180" s="197"/>
      <c r="T180" s="197"/>
      <c r="U180" s="197"/>
    </row>
    <row r="181" spans="11:21">
      <c r="K181" s="197"/>
      <c r="L181" s="197"/>
      <c r="M181" s="197"/>
      <c r="N181" s="197"/>
      <c r="O181" s="197"/>
      <c r="P181" s="201">
        <v>719221</v>
      </c>
      <c r="Q181" s="201" t="s">
        <v>939</v>
      </c>
      <c r="R181" s="197"/>
      <c r="S181" s="197"/>
      <c r="T181" s="197"/>
      <c r="U181" s="197"/>
    </row>
    <row r="182" spans="11:21">
      <c r="K182" s="197"/>
      <c r="L182" s="197"/>
      <c r="M182" s="197"/>
      <c r="N182" s="197"/>
      <c r="O182" s="197"/>
      <c r="P182" s="201">
        <v>719265</v>
      </c>
      <c r="Q182" s="201" t="s">
        <v>940</v>
      </c>
      <c r="R182" s="197"/>
      <c r="S182" s="197"/>
      <c r="T182" s="197"/>
      <c r="U182" s="197"/>
    </row>
    <row r="183" spans="11:21">
      <c r="K183" s="197"/>
      <c r="L183" s="197"/>
      <c r="M183" s="197"/>
      <c r="N183" s="197"/>
      <c r="O183" s="197"/>
      <c r="P183" s="201">
        <v>731121</v>
      </c>
      <c r="Q183" s="201" t="s">
        <v>941</v>
      </c>
      <c r="R183" s="197"/>
      <c r="S183" s="197"/>
      <c r="T183" s="197"/>
      <c r="U183" s="197"/>
    </row>
    <row r="184" spans="11:21">
      <c r="K184" s="197"/>
      <c r="L184" s="197"/>
      <c r="M184" s="197"/>
      <c r="N184" s="197"/>
      <c r="O184" s="197"/>
      <c r="P184" s="201">
        <v>731141</v>
      </c>
      <c r="Q184" s="201" t="s">
        <v>942</v>
      </c>
      <c r="R184" s="197"/>
      <c r="S184" s="197"/>
      <c r="T184" s="197"/>
      <c r="U184" s="197"/>
    </row>
    <row r="185" spans="11:21">
      <c r="K185" s="197"/>
      <c r="L185" s="197"/>
      <c r="M185" s="197"/>
      <c r="N185" s="197"/>
      <c r="O185" s="197"/>
      <c r="P185" s="201">
        <v>731151</v>
      </c>
      <c r="Q185" s="201" t="s">
        <v>943</v>
      </c>
      <c r="R185" s="197"/>
      <c r="S185" s="197"/>
      <c r="T185" s="197"/>
      <c r="U185" s="197"/>
    </row>
    <row r="186" spans="11:21">
      <c r="K186" s="197"/>
      <c r="L186" s="197"/>
      <c r="M186" s="197"/>
      <c r="N186" s="197"/>
      <c r="O186" s="197"/>
      <c r="P186" s="201">
        <v>731131</v>
      </c>
      <c r="Q186" s="201" t="s">
        <v>944</v>
      </c>
      <c r="R186" s="197"/>
      <c r="S186" s="197"/>
      <c r="T186" s="197"/>
      <c r="U186" s="197"/>
    </row>
    <row r="187" spans="11:21">
      <c r="K187" s="197"/>
      <c r="L187" s="197"/>
      <c r="M187" s="197"/>
      <c r="N187" s="197"/>
      <c r="O187" s="197"/>
      <c r="P187" s="201">
        <v>731251</v>
      </c>
      <c r="Q187" s="201" t="s">
        <v>945</v>
      </c>
      <c r="R187" s="197"/>
      <c r="S187" s="197"/>
      <c r="T187" s="197"/>
      <c r="U187" s="197"/>
    </row>
    <row r="188" spans="11:21">
      <c r="K188" s="197"/>
      <c r="L188" s="197"/>
      <c r="M188" s="197"/>
      <c r="N188" s="197"/>
      <c r="O188" s="197"/>
      <c r="P188" s="201">
        <v>731241</v>
      </c>
      <c r="Q188" s="201" t="s">
        <v>946</v>
      </c>
      <c r="R188" s="197"/>
      <c r="S188" s="197"/>
      <c r="T188" s="197"/>
      <c r="U188" s="197"/>
    </row>
    <row r="189" spans="11:21">
      <c r="K189" s="197"/>
      <c r="L189" s="197"/>
      <c r="M189" s="197"/>
      <c r="N189" s="197"/>
      <c r="O189" s="197"/>
      <c r="P189" s="201">
        <v>732121</v>
      </c>
      <c r="Q189" s="201" t="s">
        <v>947</v>
      </c>
      <c r="R189" s="197"/>
      <c r="S189" s="197"/>
      <c r="T189" s="197"/>
      <c r="U189" s="197"/>
    </row>
    <row r="190" spans="11:21">
      <c r="K190" s="197"/>
      <c r="L190" s="197"/>
      <c r="M190" s="197"/>
      <c r="N190" s="197"/>
      <c r="O190" s="197"/>
      <c r="P190" s="201">
        <v>732131</v>
      </c>
      <c r="Q190" s="201" t="s">
        <v>948</v>
      </c>
      <c r="R190" s="197"/>
      <c r="S190" s="197"/>
      <c r="T190" s="197"/>
      <c r="U190" s="197"/>
    </row>
    <row r="191" spans="11:21">
      <c r="K191" s="197"/>
      <c r="L191" s="197"/>
      <c r="M191" s="197"/>
      <c r="N191" s="197"/>
      <c r="O191" s="197"/>
      <c r="P191" s="201">
        <v>732141</v>
      </c>
      <c r="Q191" s="201" t="s">
        <v>949</v>
      </c>
      <c r="R191" s="197"/>
      <c r="S191" s="197"/>
      <c r="T191" s="197"/>
      <c r="U191" s="197"/>
    </row>
    <row r="192" spans="11:21">
      <c r="K192" s="197"/>
      <c r="L192" s="197"/>
      <c r="M192" s="197"/>
      <c r="N192" s="197"/>
      <c r="O192" s="197"/>
      <c r="P192" s="201">
        <v>732151</v>
      </c>
      <c r="Q192" s="201" t="s">
        <v>950</v>
      </c>
      <c r="R192" s="197"/>
      <c r="S192" s="197"/>
      <c r="T192" s="197"/>
      <c r="U192" s="197"/>
    </row>
    <row r="193" spans="11:21">
      <c r="K193" s="197"/>
      <c r="L193" s="197"/>
      <c r="M193" s="197"/>
      <c r="N193" s="197"/>
      <c r="O193" s="197"/>
      <c r="P193" s="201">
        <v>732241</v>
      </c>
      <c r="Q193" s="201" t="s">
        <v>951</v>
      </c>
      <c r="R193" s="197"/>
      <c r="S193" s="197"/>
      <c r="T193" s="197"/>
      <c r="U193" s="197"/>
    </row>
    <row r="194" spans="11:21">
      <c r="K194" s="197"/>
      <c r="L194" s="197"/>
      <c r="M194" s="197"/>
      <c r="N194" s="197"/>
      <c r="O194" s="197"/>
      <c r="P194" s="201">
        <v>732251</v>
      </c>
      <c r="Q194" s="201" t="s">
        <v>952</v>
      </c>
      <c r="R194" s="197"/>
      <c r="S194" s="197"/>
      <c r="T194" s="197"/>
      <c r="U194" s="197"/>
    </row>
    <row r="195" spans="11:21">
      <c r="K195" s="197"/>
      <c r="L195" s="197"/>
      <c r="M195" s="197"/>
      <c r="N195" s="197"/>
      <c r="O195" s="197"/>
      <c r="P195" s="201">
        <v>732221</v>
      </c>
      <c r="Q195" s="201" t="s">
        <v>953</v>
      </c>
      <c r="R195" s="197"/>
      <c r="S195" s="197"/>
      <c r="T195" s="197"/>
      <c r="U195" s="197"/>
    </row>
    <row r="196" spans="11:21">
      <c r="K196" s="197"/>
      <c r="L196" s="197"/>
      <c r="M196" s="197"/>
      <c r="N196" s="197"/>
      <c r="O196" s="197"/>
      <c r="P196" s="201">
        <v>732311</v>
      </c>
      <c r="Q196" s="201" t="s">
        <v>954</v>
      </c>
      <c r="R196" s="197"/>
      <c r="S196" s="197"/>
      <c r="T196" s="197"/>
      <c r="U196" s="197"/>
    </row>
    <row r="197" spans="11:21">
      <c r="K197" s="197"/>
      <c r="L197" s="197"/>
      <c r="M197" s="197"/>
      <c r="N197" s="197"/>
      <c r="O197" s="197"/>
      <c r="P197" s="201">
        <v>732321</v>
      </c>
      <c r="Q197" s="201" t="s">
        <v>955</v>
      </c>
      <c r="R197" s="197"/>
      <c r="S197" s="197"/>
      <c r="T197" s="197"/>
      <c r="U197" s="197"/>
    </row>
    <row r="198" spans="11:21">
      <c r="K198" s="197"/>
      <c r="L198" s="197"/>
      <c r="M198" s="197"/>
      <c r="N198" s="197"/>
      <c r="O198" s="197"/>
      <c r="P198" s="201">
        <v>732331</v>
      </c>
      <c r="Q198" s="201" t="s">
        <v>956</v>
      </c>
      <c r="R198" s="197"/>
      <c r="S198" s="197"/>
      <c r="T198" s="197"/>
      <c r="U198" s="197"/>
    </row>
    <row r="199" spans="11:21">
      <c r="K199" s="197"/>
      <c r="L199" s="197"/>
      <c r="M199" s="197"/>
      <c r="N199" s="197"/>
      <c r="O199" s="197"/>
      <c r="P199" s="201">
        <v>732341</v>
      </c>
      <c r="Q199" s="201" t="s">
        <v>957</v>
      </c>
      <c r="R199" s="197"/>
      <c r="S199" s="197"/>
      <c r="T199" s="197"/>
      <c r="U199" s="197"/>
    </row>
    <row r="200" spans="11:21">
      <c r="K200" s="197"/>
      <c r="L200" s="197"/>
      <c r="M200" s="197"/>
      <c r="N200" s="197"/>
      <c r="O200" s="197"/>
      <c r="P200" s="201">
        <v>732441</v>
      </c>
      <c r="Q200" s="201" t="s">
        <v>958</v>
      </c>
      <c r="R200" s="197"/>
      <c r="S200" s="197"/>
      <c r="T200" s="197"/>
      <c r="U200" s="197"/>
    </row>
    <row r="201" spans="11:21">
      <c r="K201" s="197"/>
      <c r="L201" s="197"/>
      <c r="M201" s="197"/>
      <c r="N201" s="197"/>
      <c r="O201" s="197"/>
      <c r="P201" s="201">
        <v>732431</v>
      </c>
      <c r="Q201" s="201" t="s">
        <v>959</v>
      </c>
      <c r="R201" s="197"/>
      <c r="S201" s="197"/>
      <c r="T201" s="197"/>
      <c r="U201" s="197"/>
    </row>
    <row r="202" spans="11:21">
      <c r="K202" s="197"/>
      <c r="L202" s="197"/>
      <c r="M202" s="197"/>
      <c r="N202" s="197"/>
      <c r="O202" s="197"/>
      <c r="P202" s="201">
        <v>732411</v>
      </c>
      <c r="Q202" s="201" t="s">
        <v>960</v>
      </c>
      <c r="R202" s="197"/>
      <c r="S202" s="197"/>
      <c r="T202" s="197"/>
      <c r="U202" s="197"/>
    </row>
    <row r="203" spans="11:21">
      <c r="K203" s="197"/>
      <c r="L203" s="197"/>
      <c r="M203" s="197"/>
      <c r="N203" s="197"/>
      <c r="O203" s="197"/>
      <c r="P203" s="201">
        <v>732421</v>
      </c>
      <c r="Q203" s="201" t="s">
        <v>961</v>
      </c>
      <c r="R203" s="197"/>
      <c r="S203" s="197"/>
      <c r="T203" s="197"/>
      <c r="U203" s="197"/>
    </row>
    <row r="204" spans="11:21">
      <c r="K204" s="197"/>
      <c r="L204" s="197"/>
      <c r="M204" s="197"/>
      <c r="N204" s="197"/>
      <c r="O204" s="197"/>
      <c r="P204" s="201">
        <v>733121</v>
      </c>
      <c r="Q204" s="201" t="s">
        <v>962</v>
      </c>
      <c r="R204" s="197"/>
      <c r="S204" s="197"/>
      <c r="T204" s="197"/>
      <c r="U204" s="197"/>
    </row>
    <row r="205" spans="11:21">
      <c r="K205" s="197"/>
      <c r="L205" s="197"/>
      <c r="M205" s="197"/>
      <c r="N205" s="197"/>
      <c r="O205" s="197"/>
      <c r="P205" s="201">
        <v>733131</v>
      </c>
      <c r="Q205" s="201" t="s">
        <v>963</v>
      </c>
      <c r="R205" s="197"/>
      <c r="S205" s="197"/>
      <c r="T205" s="197"/>
      <c r="U205" s="197"/>
    </row>
    <row r="206" spans="11:21">
      <c r="K206" s="197"/>
      <c r="L206" s="197"/>
      <c r="M206" s="197"/>
      <c r="N206" s="197"/>
      <c r="O206" s="197"/>
      <c r="P206" s="201">
        <v>733133</v>
      </c>
      <c r="Q206" s="201" t="s">
        <v>964</v>
      </c>
      <c r="R206" s="197"/>
      <c r="S206" s="197"/>
      <c r="T206" s="197"/>
      <c r="U206" s="197"/>
    </row>
    <row r="207" spans="11:21">
      <c r="K207" s="197"/>
      <c r="L207" s="197"/>
      <c r="M207" s="197"/>
      <c r="N207" s="197"/>
      <c r="O207" s="197"/>
      <c r="P207" s="201">
        <v>733135</v>
      </c>
      <c r="Q207" s="201" t="s">
        <v>965</v>
      </c>
      <c r="R207" s="197"/>
      <c r="S207" s="197"/>
      <c r="T207" s="197"/>
      <c r="U207" s="197"/>
    </row>
    <row r="208" spans="11:21">
      <c r="K208" s="197"/>
      <c r="L208" s="197"/>
      <c r="M208" s="197"/>
      <c r="N208" s="197"/>
      <c r="O208" s="197"/>
      <c r="P208" s="201">
        <v>733141</v>
      </c>
      <c r="Q208" s="201" t="s">
        <v>966</v>
      </c>
      <c r="R208" s="197"/>
      <c r="S208" s="197"/>
      <c r="T208" s="197"/>
      <c r="U208" s="197"/>
    </row>
    <row r="209" spans="11:21">
      <c r="K209" s="197"/>
      <c r="L209" s="197"/>
      <c r="M209" s="197"/>
      <c r="N209" s="197"/>
      <c r="O209" s="197"/>
      <c r="P209" s="201">
        <v>733142</v>
      </c>
      <c r="Q209" s="201" t="s">
        <v>967</v>
      </c>
      <c r="R209" s="197"/>
      <c r="S209" s="197"/>
      <c r="T209" s="197"/>
      <c r="U209" s="197"/>
    </row>
    <row r="210" spans="11:21">
      <c r="K210" s="197"/>
      <c r="L210" s="197"/>
      <c r="M210" s="197"/>
      <c r="N210" s="197"/>
      <c r="O210" s="197"/>
      <c r="P210" s="201">
        <v>733144</v>
      </c>
      <c r="Q210" s="201" t="s">
        <v>968</v>
      </c>
      <c r="R210" s="197"/>
      <c r="S210" s="197"/>
      <c r="T210" s="197"/>
      <c r="U210" s="197"/>
    </row>
    <row r="211" spans="11:21">
      <c r="K211" s="197"/>
      <c r="L211" s="197"/>
      <c r="M211" s="197"/>
      <c r="N211" s="197"/>
      <c r="O211" s="197"/>
      <c r="P211" s="201">
        <v>733146</v>
      </c>
      <c r="Q211" s="201" t="s">
        <v>969</v>
      </c>
      <c r="R211" s="197"/>
      <c r="S211" s="197"/>
      <c r="T211" s="197"/>
      <c r="U211" s="197"/>
    </row>
    <row r="212" spans="11:21">
      <c r="K212" s="197"/>
      <c r="L212" s="197"/>
      <c r="M212" s="197"/>
      <c r="N212" s="197"/>
      <c r="O212" s="197"/>
      <c r="P212" s="201">
        <v>733147</v>
      </c>
      <c r="Q212" s="201" t="s">
        <v>970</v>
      </c>
      <c r="R212" s="197"/>
      <c r="S212" s="197"/>
      <c r="T212" s="197"/>
      <c r="U212" s="197"/>
    </row>
    <row r="213" spans="11:21">
      <c r="K213" s="197"/>
      <c r="L213" s="197"/>
      <c r="M213" s="197"/>
      <c r="N213" s="197"/>
      <c r="O213" s="197"/>
      <c r="P213" s="201">
        <v>733148</v>
      </c>
      <c r="Q213" s="201" t="s">
        <v>971</v>
      </c>
      <c r="R213" s="197"/>
      <c r="S213" s="197"/>
      <c r="T213" s="197"/>
      <c r="U213" s="197"/>
    </row>
    <row r="214" spans="11:21">
      <c r="K214" s="197"/>
      <c r="L214" s="197"/>
      <c r="M214" s="197"/>
      <c r="N214" s="197"/>
      <c r="O214" s="197"/>
      <c r="P214" s="201">
        <v>733151</v>
      </c>
      <c r="Q214" s="201" t="s">
        <v>972</v>
      </c>
      <c r="R214" s="197"/>
      <c r="S214" s="197"/>
      <c r="T214" s="197"/>
      <c r="U214" s="197"/>
    </row>
    <row r="215" spans="11:21">
      <c r="K215" s="197"/>
      <c r="L215" s="197"/>
      <c r="M215" s="197"/>
      <c r="N215" s="197"/>
      <c r="O215" s="197"/>
      <c r="P215" s="201">
        <v>733152</v>
      </c>
      <c r="Q215" s="201" t="s">
        <v>973</v>
      </c>
      <c r="R215" s="197"/>
      <c r="S215" s="197"/>
      <c r="T215" s="197"/>
      <c r="U215" s="197"/>
    </row>
    <row r="216" spans="11:21">
      <c r="K216" s="197"/>
      <c r="L216" s="197"/>
      <c r="M216" s="197"/>
      <c r="N216" s="197"/>
      <c r="O216" s="197"/>
      <c r="P216" s="201">
        <v>733154</v>
      </c>
      <c r="Q216" s="201" t="s">
        <v>974</v>
      </c>
      <c r="R216" s="197"/>
      <c r="S216" s="197"/>
      <c r="T216" s="197"/>
      <c r="U216" s="197"/>
    </row>
    <row r="217" spans="11:21">
      <c r="K217" s="197"/>
      <c r="L217" s="197"/>
      <c r="M217" s="197"/>
      <c r="N217" s="197"/>
      <c r="O217" s="197"/>
      <c r="P217" s="201">
        <v>733156</v>
      </c>
      <c r="Q217" s="201" t="s">
        <v>975</v>
      </c>
      <c r="R217" s="197"/>
      <c r="S217" s="197"/>
      <c r="T217" s="197"/>
      <c r="U217" s="197"/>
    </row>
    <row r="218" spans="11:21">
      <c r="K218" s="197"/>
      <c r="L218" s="197"/>
      <c r="M218" s="197"/>
      <c r="N218" s="197"/>
      <c r="O218" s="197"/>
      <c r="P218" s="201">
        <v>733157</v>
      </c>
      <c r="Q218" s="201" t="s">
        <v>976</v>
      </c>
      <c r="R218" s="197"/>
      <c r="S218" s="197"/>
      <c r="T218" s="197"/>
      <c r="U218" s="197"/>
    </row>
    <row r="219" spans="11:21">
      <c r="K219" s="197"/>
      <c r="L219" s="197"/>
      <c r="M219" s="197"/>
      <c r="N219" s="197"/>
      <c r="O219" s="197"/>
      <c r="P219" s="201">
        <v>733158</v>
      </c>
      <c r="Q219" s="201" t="s">
        <v>977</v>
      </c>
      <c r="R219" s="197"/>
      <c r="S219" s="197"/>
      <c r="T219" s="197"/>
      <c r="U219" s="197"/>
    </row>
    <row r="220" spans="11:21">
      <c r="K220" s="197"/>
      <c r="L220" s="197"/>
      <c r="M220" s="197"/>
      <c r="N220" s="197"/>
      <c r="O220" s="197"/>
      <c r="P220" s="201">
        <v>733162</v>
      </c>
      <c r="Q220" s="201" t="s">
        <v>978</v>
      </c>
      <c r="R220" s="197"/>
      <c r="S220" s="197"/>
      <c r="T220" s="197"/>
      <c r="U220" s="197"/>
    </row>
    <row r="221" spans="11:21">
      <c r="K221" s="197"/>
      <c r="L221" s="197"/>
      <c r="M221" s="197"/>
      <c r="N221" s="197"/>
      <c r="O221" s="197"/>
      <c r="P221" s="201">
        <v>733163</v>
      </c>
      <c r="Q221" s="201" t="s">
        <v>979</v>
      </c>
      <c r="R221" s="197"/>
      <c r="S221" s="197"/>
      <c r="T221" s="197"/>
      <c r="U221" s="197"/>
    </row>
    <row r="222" spans="11:21">
      <c r="K222" s="197"/>
      <c r="L222" s="197"/>
      <c r="M222" s="197"/>
      <c r="N222" s="197"/>
      <c r="O222" s="197"/>
      <c r="P222" s="201">
        <v>733164</v>
      </c>
      <c r="Q222" s="201" t="s">
        <v>980</v>
      </c>
      <c r="R222" s="197"/>
      <c r="S222" s="197"/>
      <c r="T222" s="197"/>
      <c r="U222" s="197"/>
    </row>
    <row r="223" spans="11:21">
      <c r="K223" s="197"/>
      <c r="L223" s="197"/>
      <c r="M223" s="197"/>
      <c r="N223" s="197"/>
      <c r="O223" s="197"/>
      <c r="P223" s="201">
        <v>733166</v>
      </c>
      <c r="Q223" s="201" t="s">
        <v>981</v>
      </c>
      <c r="R223" s="197"/>
      <c r="S223" s="197"/>
      <c r="T223" s="197"/>
      <c r="U223" s="197"/>
    </row>
    <row r="224" spans="11:21">
      <c r="K224" s="197"/>
      <c r="L224" s="197"/>
      <c r="M224" s="197"/>
      <c r="N224" s="197"/>
      <c r="O224" s="197"/>
      <c r="P224" s="201">
        <v>733167</v>
      </c>
      <c r="Q224" s="201" t="s">
        <v>982</v>
      </c>
      <c r="R224" s="197"/>
      <c r="S224" s="197"/>
      <c r="T224" s="197"/>
      <c r="U224" s="197"/>
    </row>
    <row r="225" spans="11:21">
      <c r="K225" s="197"/>
      <c r="L225" s="197"/>
      <c r="M225" s="197"/>
      <c r="N225" s="197"/>
      <c r="O225" s="197"/>
      <c r="P225" s="201">
        <v>733168</v>
      </c>
      <c r="Q225" s="201" t="s">
        <v>983</v>
      </c>
      <c r="R225" s="197"/>
      <c r="S225" s="197"/>
      <c r="T225" s="197"/>
      <c r="U225" s="197"/>
    </row>
    <row r="226" spans="11:21">
      <c r="K226" s="197"/>
      <c r="L226" s="197"/>
      <c r="M226" s="197"/>
      <c r="N226" s="197"/>
      <c r="O226" s="197"/>
      <c r="P226" s="201">
        <v>733231</v>
      </c>
      <c r="Q226" s="201" t="s">
        <v>984</v>
      </c>
      <c r="R226" s="197"/>
      <c r="S226" s="197"/>
      <c r="T226" s="197"/>
      <c r="U226" s="197"/>
    </row>
    <row r="227" spans="11:21">
      <c r="K227" s="197"/>
      <c r="L227" s="197"/>
      <c r="M227" s="197"/>
      <c r="N227" s="197"/>
      <c r="O227" s="197"/>
      <c r="P227" s="201">
        <v>733241</v>
      </c>
      <c r="Q227" s="201" t="s">
        <v>985</v>
      </c>
      <c r="R227" s="197"/>
      <c r="S227" s="197"/>
      <c r="T227" s="197"/>
      <c r="U227" s="197"/>
    </row>
    <row r="228" spans="11:21">
      <c r="K228" s="197"/>
      <c r="L228" s="197"/>
      <c r="M228" s="197"/>
      <c r="N228" s="197"/>
      <c r="O228" s="197"/>
      <c r="P228" s="201">
        <v>733242</v>
      </c>
      <c r="Q228" s="201" t="s">
        <v>986</v>
      </c>
      <c r="R228" s="197"/>
      <c r="S228" s="197"/>
      <c r="T228" s="197"/>
      <c r="U228" s="197"/>
    </row>
    <row r="229" spans="11:21">
      <c r="K229" s="197"/>
      <c r="L229" s="197"/>
      <c r="M229" s="197"/>
      <c r="N229" s="197"/>
      <c r="O229" s="197"/>
      <c r="P229" s="201">
        <v>733251</v>
      </c>
      <c r="Q229" s="201" t="s">
        <v>987</v>
      </c>
      <c r="R229" s="197"/>
      <c r="S229" s="197"/>
      <c r="T229" s="197"/>
      <c r="U229" s="197"/>
    </row>
    <row r="230" spans="11:21">
      <c r="K230" s="197"/>
      <c r="L230" s="197"/>
      <c r="M230" s="197"/>
      <c r="N230" s="197"/>
      <c r="O230" s="197"/>
      <c r="P230" s="201">
        <v>733252</v>
      </c>
      <c r="Q230" s="201" t="s">
        <v>988</v>
      </c>
      <c r="R230" s="197"/>
      <c r="S230" s="197"/>
      <c r="T230" s="197"/>
      <c r="U230" s="197"/>
    </row>
    <row r="231" spans="11:21">
      <c r="K231" s="197"/>
      <c r="L231" s="197"/>
      <c r="M231" s="197"/>
      <c r="N231" s="197"/>
      <c r="O231" s="197"/>
      <c r="P231" s="201">
        <v>733253</v>
      </c>
      <c r="Q231" s="201" t="s">
        <v>989</v>
      </c>
      <c r="R231" s="197"/>
      <c r="S231" s="197"/>
      <c r="T231" s="197"/>
      <c r="U231" s="197"/>
    </row>
    <row r="232" spans="11:21">
      <c r="K232" s="197"/>
      <c r="L232" s="197"/>
      <c r="M232" s="197"/>
      <c r="N232" s="197"/>
      <c r="O232" s="197"/>
      <c r="P232" s="201">
        <v>733221</v>
      </c>
      <c r="Q232" s="201" t="s">
        <v>990</v>
      </c>
      <c r="R232" s="197"/>
      <c r="S232" s="197"/>
      <c r="T232" s="197"/>
      <c r="U232" s="197"/>
    </row>
    <row r="233" spans="11:21">
      <c r="K233" s="197"/>
      <c r="L233" s="197"/>
      <c r="M233" s="197"/>
      <c r="N233" s="197"/>
      <c r="O233" s="197"/>
      <c r="P233" s="201">
        <v>741122</v>
      </c>
      <c r="Q233" s="201" t="s">
        <v>991</v>
      </c>
      <c r="R233" s="197"/>
      <c r="S233" s="197"/>
      <c r="T233" s="197"/>
      <c r="U233" s="197"/>
    </row>
    <row r="234" spans="11:21">
      <c r="K234" s="197"/>
      <c r="L234" s="197"/>
      <c r="M234" s="197"/>
      <c r="N234" s="197"/>
      <c r="O234" s="197"/>
      <c r="P234" s="201">
        <v>741131</v>
      </c>
      <c r="Q234" s="201" t="s">
        <v>992</v>
      </c>
      <c r="R234" s="197"/>
      <c r="S234" s="197"/>
      <c r="T234" s="197"/>
      <c r="U234" s="197"/>
    </row>
    <row r="235" spans="11:21">
      <c r="K235" s="197"/>
      <c r="L235" s="197"/>
      <c r="M235" s="197"/>
      <c r="N235" s="197"/>
      <c r="O235" s="197"/>
      <c r="P235" s="201">
        <v>741141</v>
      </c>
      <c r="Q235" s="201" t="s">
        <v>993</v>
      </c>
      <c r="R235" s="197"/>
      <c r="S235" s="197"/>
      <c r="T235" s="197"/>
      <c r="U235" s="197"/>
    </row>
    <row r="236" spans="11:21">
      <c r="K236" s="197"/>
      <c r="L236" s="197"/>
      <c r="M236" s="197"/>
      <c r="N236" s="197"/>
      <c r="O236" s="197"/>
      <c r="P236" s="201">
        <v>741142</v>
      </c>
      <c r="Q236" s="201" t="s">
        <v>994</v>
      </c>
      <c r="R236" s="197"/>
      <c r="S236" s="197"/>
      <c r="T236" s="197"/>
      <c r="U236" s="197"/>
    </row>
    <row r="237" spans="11:21">
      <c r="K237" s="197"/>
      <c r="L237" s="197"/>
      <c r="M237" s="197"/>
      <c r="N237" s="197"/>
      <c r="O237" s="197"/>
      <c r="P237" s="201">
        <v>741151</v>
      </c>
      <c r="Q237" s="201" t="s">
        <v>995</v>
      </c>
      <c r="R237" s="197"/>
      <c r="S237" s="197"/>
      <c r="T237" s="197"/>
      <c r="U237" s="197"/>
    </row>
    <row r="238" spans="11:21">
      <c r="K238" s="197"/>
      <c r="L238" s="197"/>
      <c r="M238" s="197"/>
      <c r="N238" s="197"/>
      <c r="O238" s="197"/>
      <c r="P238" s="201">
        <v>741152</v>
      </c>
      <c r="Q238" s="201" t="s">
        <v>996</v>
      </c>
      <c r="R238" s="197"/>
      <c r="S238" s="197"/>
      <c r="T238" s="197"/>
      <c r="U238" s="197"/>
    </row>
    <row r="239" spans="11:21">
      <c r="K239" s="197"/>
      <c r="L239" s="197"/>
      <c r="M239" s="197"/>
      <c r="N239" s="197"/>
      <c r="O239" s="197"/>
      <c r="P239" s="201">
        <v>741221</v>
      </c>
      <c r="Q239" s="201" t="s">
        <v>997</v>
      </c>
      <c r="R239" s="197"/>
      <c r="S239" s="197"/>
      <c r="T239" s="197"/>
      <c r="U239" s="197"/>
    </row>
    <row r="240" spans="11:21">
      <c r="K240" s="197"/>
      <c r="L240" s="197"/>
      <c r="M240" s="197"/>
      <c r="N240" s="197"/>
      <c r="O240" s="197"/>
      <c r="P240" s="201">
        <v>741222</v>
      </c>
      <c r="Q240" s="201" t="s">
        <v>998</v>
      </c>
      <c r="R240" s="197"/>
      <c r="S240" s="197"/>
      <c r="T240" s="197"/>
      <c r="U240" s="197"/>
    </row>
    <row r="241" spans="11:21">
      <c r="K241" s="197"/>
      <c r="L241" s="197"/>
      <c r="M241" s="197"/>
      <c r="N241" s="197"/>
      <c r="O241" s="197"/>
      <c r="P241" s="201">
        <v>741223</v>
      </c>
      <c r="Q241" s="201" t="s">
        <v>999</v>
      </c>
      <c r="R241" s="197"/>
      <c r="S241" s="197"/>
      <c r="T241" s="197"/>
      <c r="U241" s="197"/>
    </row>
    <row r="242" spans="11:21">
      <c r="K242" s="197"/>
      <c r="L242" s="197"/>
      <c r="M242" s="197"/>
      <c r="N242" s="197"/>
      <c r="O242" s="197"/>
      <c r="P242" s="201">
        <v>741224</v>
      </c>
      <c r="Q242" s="201" t="s">
        <v>1000</v>
      </c>
      <c r="R242" s="197"/>
      <c r="S242" s="197"/>
      <c r="T242" s="197"/>
      <c r="U242" s="197"/>
    </row>
    <row r="243" spans="11:21">
      <c r="K243" s="197"/>
      <c r="L243" s="197"/>
      <c r="M243" s="197"/>
      <c r="N243" s="197"/>
      <c r="O243" s="197"/>
      <c r="P243" s="201">
        <v>741241</v>
      </c>
      <c r="Q243" s="201" t="s">
        <v>1001</v>
      </c>
      <c r="R243" s="197"/>
      <c r="S243" s="197"/>
      <c r="T243" s="197"/>
      <c r="U243" s="197"/>
    </row>
    <row r="244" spans="11:21">
      <c r="K244" s="197"/>
      <c r="L244" s="197"/>
      <c r="M244" s="197"/>
      <c r="N244" s="197"/>
      <c r="O244" s="197"/>
      <c r="P244" s="201">
        <v>741262</v>
      </c>
      <c r="Q244" s="201" t="s">
        <v>1002</v>
      </c>
      <c r="R244" s="197"/>
      <c r="S244" s="197"/>
      <c r="T244" s="197"/>
      <c r="U244" s="197"/>
    </row>
    <row r="245" spans="11:21">
      <c r="K245" s="197"/>
      <c r="L245" s="197"/>
      <c r="M245" s="197"/>
      <c r="N245" s="197"/>
      <c r="O245" s="197"/>
      <c r="P245" s="201">
        <v>741411</v>
      </c>
      <c r="Q245" s="201" t="s">
        <v>1003</v>
      </c>
      <c r="R245" s="197"/>
      <c r="S245" s="197"/>
      <c r="T245" s="197"/>
      <c r="U245" s="197"/>
    </row>
    <row r="246" spans="11:21">
      <c r="K246" s="197"/>
      <c r="L246" s="197"/>
      <c r="M246" s="197"/>
      <c r="N246" s="197"/>
      <c r="O246" s="197"/>
      <c r="P246" s="201">
        <v>741413</v>
      </c>
      <c r="Q246" s="201" t="s">
        <v>1004</v>
      </c>
      <c r="R246" s="197"/>
      <c r="S246" s="197"/>
      <c r="T246" s="197"/>
      <c r="U246" s="197"/>
    </row>
    <row r="247" spans="11:21">
      <c r="K247" s="197"/>
      <c r="L247" s="197"/>
      <c r="M247" s="197"/>
      <c r="N247" s="197"/>
      <c r="O247" s="197"/>
      <c r="P247" s="201">
        <v>741414</v>
      </c>
      <c r="Q247" s="201" t="s">
        <v>1005</v>
      </c>
      <c r="R247" s="197"/>
      <c r="S247" s="197"/>
      <c r="T247" s="197"/>
      <c r="U247" s="197"/>
    </row>
    <row r="248" spans="11:21">
      <c r="K248" s="197"/>
      <c r="L248" s="197"/>
      <c r="M248" s="197"/>
      <c r="N248" s="197"/>
      <c r="O248" s="197"/>
      <c r="P248" s="201">
        <v>741511</v>
      </c>
      <c r="Q248" s="201" t="s">
        <v>1006</v>
      </c>
      <c r="R248" s="197"/>
      <c r="S248" s="197"/>
      <c r="T248" s="197"/>
      <c r="U248" s="197"/>
    </row>
    <row r="249" spans="11:21">
      <c r="K249" s="197"/>
      <c r="L249" s="197"/>
      <c r="M249" s="197"/>
      <c r="N249" s="197"/>
      <c r="O249" s="197"/>
      <c r="P249" s="201">
        <v>741515</v>
      </c>
      <c r="Q249" s="201" t="s">
        <v>1007</v>
      </c>
      <c r="R249" s="197"/>
      <c r="S249" s="197"/>
      <c r="T249" s="197"/>
      <c r="U249" s="197"/>
    </row>
    <row r="250" spans="11:21">
      <c r="K250" s="197"/>
      <c r="L250" s="197"/>
      <c r="M250" s="197"/>
      <c r="N250" s="197"/>
      <c r="O250" s="197"/>
      <c r="P250" s="201">
        <v>741516</v>
      </c>
      <c r="Q250" s="201" t="s">
        <v>1008</v>
      </c>
      <c r="R250" s="197"/>
      <c r="S250" s="197"/>
      <c r="T250" s="197"/>
      <c r="U250" s="197"/>
    </row>
    <row r="251" spans="11:21">
      <c r="K251" s="197"/>
      <c r="L251" s="197"/>
      <c r="M251" s="197"/>
      <c r="N251" s="197"/>
      <c r="O251" s="197"/>
      <c r="P251" s="201">
        <v>741517</v>
      </c>
      <c r="Q251" s="201" t="s">
        <v>1009</v>
      </c>
      <c r="R251" s="197"/>
      <c r="S251" s="197"/>
      <c r="T251" s="197"/>
      <c r="U251" s="197"/>
    </row>
    <row r="252" spans="11:21">
      <c r="K252" s="197"/>
      <c r="L252" s="197"/>
      <c r="M252" s="197"/>
      <c r="N252" s="197"/>
      <c r="O252" s="197"/>
      <c r="P252" s="201">
        <v>741512</v>
      </c>
      <c r="Q252" s="201" t="s">
        <v>1010</v>
      </c>
      <c r="R252" s="197"/>
      <c r="S252" s="197"/>
      <c r="T252" s="197"/>
      <c r="U252" s="197"/>
    </row>
    <row r="253" spans="11:21">
      <c r="K253" s="197"/>
      <c r="L253" s="197"/>
      <c r="M253" s="197"/>
      <c r="N253" s="197"/>
      <c r="O253" s="197"/>
      <c r="P253" s="201">
        <v>741521</v>
      </c>
      <c r="Q253" s="201" t="s">
        <v>1011</v>
      </c>
      <c r="R253" s="197"/>
      <c r="S253" s="197"/>
      <c r="T253" s="197"/>
      <c r="U253" s="197"/>
    </row>
    <row r="254" spans="11:21">
      <c r="K254" s="197"/>
      <c r="L254" s="197"/>
      <c r="M254" s="197"/>
      <c r="N254" s="197"/>
      <c r="O254" s="197"/>
      <c r="P254" s="201">
        <v>741522</v>
      </c>
      <c r="Q254" s="201" t="s">
        <v>1012</v>
      </c>
      <c r="R254" s="197"/>
      <c r="S254" s="197"/>
      <c r="T254" s="197"/>
      <c r="U254" s="197"/>
    </row>
    <row r="255" spans="11:21">
      <c r="K255" s="197"/>
      <c r="L255" s="197"/>
      <c r="M255" s="197"/>
      <c r="N255" s="197"/>
      <c r="O255" s="197"/>
      <c r="P255" s="201">
        <v>741524</v>
      </c>
      <c r="Q255" s="201" t="s">
        <v>1013</v>
      </c>
      <c r="R255" s="197"/>
      <c r="S255" s="197"/>
      <c r="T255" s="197"/>
      <c r="U255" s="197"/>
    </row>
    <row r="256" spans="11:21">
      <c r="K256" s="197"/>
      <c r="L256" s="197"/>
      <c r="M256" s="197"/>
      <c r="N256" s="197"/>
      <c r="O256" s="197"/>
      <c r="P256" s="201">
        <v>741525</v>
      </c>
      <c r="Q256" s="201" t="s">
        <v>1014</v>
      </c>
      <c r="R256" s="197"/>
      <c r="S256" s="197"/>
      <c r="T256" s="197"/>
      <c r="U256" s="197"/>
    </row>
    <row r="257" spans="11:21">
      <c r="K257" s="197"/>
      <c r="L257" s="197"/>
      <c r="M257" s="197"/>
      <c r="N257" s="197"/>
      <c r="O257" s="197"/>
      <c r="P257" s="201">
        <v>741526</v>
      </c>
      <c r="Q257" s="201" t="s">
        <v>1015</v>
      </c>
      <c r="R257" s="197"/>
      <c r="S257" s="197"/>
      <c r="T257" s="197"/>
      <c r="U257" s="197"/>
    </row>
    <row r="258" spans="11:21">
      <c r="K258" s="197"/>
      <c r="L258" s="197"/>
      <c r="M258" s="197"/>
      <c r="N258" s="197"/>
      <c r="O258" s="197"/>
      <c r="P258" s="201">
        <v>741528</v>
      </c>
      <c r="Q258" s="201" t="s">
        <v>1016</v>
      </c>
      <c r="R258" s="197"/>
      <c r="S258" s="197"/>
      <c r="T258" s="197"/>
      <c r="U258" s="197"/>
    </row>
    <row r="259" spans="11:21">
      <c r="K259" s="197"/>
      <c r="L259" s="197"/>
      <c r="M259" s="197"/>
      <c r="N259" s="197"/>
      <c r="O259" s="197"/>
      <c r="P259" s="201">
        <v>741531</v>
      </c>
      <c r="Q259" s="201" t="s">
        <v>1017</v>
      </c>
      <c r="R259" s="197"/>
      <c r="S259" s="197"/>
      <c r="T259" s="197"/>
      <c r="U259" s="197"/>
    </row>
    <row r="260" spans="11:21">
      <c r="K260" s="197"/>
      <c r="L260" s="197"/>
      <c r="M260" s="197"/>
      <c r="N260" s="197"/>
      <c r="O260" s="197"/>
      <c r="P260" s="201">
        <v>741532</v>
      </c>
      <c r="Q260" s="201" t="s">
        <v>1018</v>
      </c>
      <c r="R260" s="197"/>
      <c r="S260" s="197"/>
      <c r="T260" s="197"/>
      <c r="U260" s="197"/>
    </row>
    <row r="261" spans="11:21">
      <c r="K261" s="197"/>
      <c r="L261" s="197"/>
      <c r="M261" s="197"/>
      <c r="N261" s="197"/>
      <c r="O261" s="197"/>
      <c r="P261" s="201">
        <v>741533</v>
      </c>
      <c r="Q261" s="201" t="s">
        <v>1019</v>
      </c>
      <c r="R261" s="197"/>
      <c r="S261" s="197"/>
      <c r="T261" s="197"/>
      <c r="U261" s="197"/>
    </row>
    <row r="262" spans="11:21">
      <c r="K262" s="197"/>
      <c r="L262" s="197"/>
      <c r="M262" s="197"/>
      <c r="N262" s="197"/>
      <c r="O262" s="197"/>
      <c r="P262" s="201">
        <v>741534</v>
      </c>
      <c r="Q262" s="201" t="s">
        <v>1020</v>
      </c>
      <c r="R262" s="197"/>
      <c r="S262" s="197"/>
      <c r="T262" s="197"/>
      <c r="U262" s="197"/>
    </row>
    <row r="263" spans="11:21">
      <c r="K263" s="197"/>
      <c r="L263" s="197"/>
      <c r="M263" s="197"/>
      <c r="N263" s="197"/>
      <c r="O263" s="197"/>
      <c r="P263" s="201">
        <v>741535</v>
      </c>
      <c r="Q263" s="201" t="s">
        <v>1021</v>
      </c>
      <c r="R263" s="197"/>
      <c r="S263" s="197"/>
      <c r="T263" s="197"/>
      <c r="U263" s="197"/>
    </row>
    <row r="264" spans="11:21">
      <c r="K264" s="197"/>
      <c r="L264" s="197"/>
      <c r="M264" s="197"/>
      <c r="N264" s="197"/>
      <c r="O264" s="197"/>
      <c r="P264" s="201">
        <v>741536</v>
      </c>
      <c r="Q264" s="201" t="s">
        <v>1022</v>
      </c>
      <c r="R264" s="197"/>
      <c r="S264" s="197"/>
      <c r="T264" s="197"/>
      <c r="U264" s="197"/>
    </row>
    <row r="265" spans="11:21">
      <c r="K265" s="197"/>
      <c r="L265" s="197"/>
      <c r="M265" s="197"/>
      <c r="N265" s="197"/>
      <c r="O265" s="197"/>
      <c r="P265" s="201">
        <v>741538</v>
      </c>
      <c r="Q265" s="201" t="s">
        <v>1023</v>
      </c>
      <c r="R265" s="197"/>
      <c r="S265" s="197"/>
      <c r="T265" s="197"/>
      <c r="U265" s="197"/>
    </row>
    <row r="266" spans="11:21">
      <c r="K266" s="197"/>
      <c r="L266" s="197"/>
      <c r="M266" s="197"/>
      <c r="N266" s="197"/>
      <c r="O266" s="197"/>
      <c r="P266" s="201">
        <v>741537</v>
      </c>
      <c r="Q266" s="201" t="s">
        <v>1024</v>
      </c>
      <c r="R266" s="197"/>
      <c r="S266" s="197"/>
      <c r="T266" s="197"/>
      <c r="U266" s="197"/>
    </row>
    <row r="267" spans="11:21">
      <c r="K267" s="197"/>
      <c r="L267" s="197"/>
      <c r="M267" s="197"/>
      <c r="N267" s="197"/>
      <c r="O267" s="197"/>
      <c r="P267" s="201">
        <v>741541</v>
      </c>
      <c r="Q267" s="201" t="s">
        <v>1025</v>
      </c>
      <c r="R267" s="197"/>
      <c r="S267" s="197"/>
      <c r="T267" s="197"/>
      <c r="U267" s="197"/>
    </row>
    <row r="268" spans="11:21">
      <c r="K268" s="197"/>
      <c r="L268" s="197"/>
      <c r="M268" s="197"/>
      <c r="N268" s="197"/>
      <c r="O268" s="197"/>
      <c r="P268" s="201">
        <v>741542</v>
      </c>
      <c r="Q268" s="201" t="s">
        <v>1026</v>
      </c>
      <c r="R268" s="197"/>
      <c r="S268" s="197"/>
      <c r="T268" s="197"/>
      <c r="U268" s="197"/>
    </row>
    <row r="269" spans="11:21">
      <c r="K269" s="197"/>
      <c r="L269" s="197"/>
      <c r="M269" s="197"/>
      <c r="N269" s="197"/>
      <c r="O269" s="197"/>
      <c r="P269" s="201">
        <v>741543</v>
      </c>
      <c r="Q269" s="201" t="s">
        <v>1027</v>
      </c>
      <c r="R269" s="197"/>
      <c r="S269" s="197"/>
      <c r="T269" s="197"/>
      <c r="U269" s="197"/>
    </row>
    <row r="270" spans="11:21">
      <c r="K270" s="197"/>
      <c r="L270" s="197"/>
      <c r="M270" s="197"/>
      <c r="N270" s="197"/>
      <c r="O270" s="197"/>
      <c r="P270" s="201">
        <v>741544</v>
      </c>
      <c r="Q270" s="201" t="s">
        <v>1028</v>
      </c>
      <c r="R270" s="197"/>
      <c r="S270" s="197"/>
      <c r="T270" s="197"/>
      <c r="U270" s="197"/>
    </row>
    <row r="271" spans="11:21">
      <c r="K271" s="197"/>
      <c r="L271" s="197"/>
      <c r="M271" s="197"/>
      <c r="N271" s="197"/>
      <c r="O271" s="197"/>
      <c r="P271" s="201">
        <v>741562</v>
      </c>
      <c r="Q271" s="201" t="s">
        <v>1029</v>
      </c>
      <c r="R271" s="197"/>
      <c r="S271" s="197"/>
      <c r="T271" s="197"/>
      <c r="U271" s="197"/>
    </row>
    <row r="272" spans="11:21">
      <c r="K272" s="197"/>
      <c r="L272" s="197"/>
      <c r="M272" s="197"/>
      <c r="N272" s="197"/>
      <c r="O272" s="197"/>
      <c r="P272" s="201">
        <v>741563</v>
      </c>
      <c r="Q272" s="201" t="s">
        <v>1030</v>
      </c>
      <c r="R272" s="197"/>
      <c r="S272" s="197"/>
      <c r="T272" s="197"/>
      <c r="U272" s="197"/>
    </row>
    <row r="273" spans="11:21">
      <c r="K273" s="197"/>
      <c r="L273" s="197"/>
      <c r="M273" s="197"/>
      <c r="N273" s="197"/>
      <c r="O273" s="197"/>
      <c r="P273" s="201">
        <v>741565</v>
      </c>
      <c r="Q273" s="201" t="s">
        <v>1031</v>
      </c>
      <c r="R273" s="197"/>
      <c r="S273" s="197"/>
      <c r="T273" s="197"/>
      <c r="U273" s="197"/>
    </row>
    <row r="274" spans="11:21">
      <c r="K274" s="197"/>
      <c r="L274" s="197"/>
      <c r="M274" s="197"/>
      <c r="N274" s="197"/>
      <c r="O274" s="197"/>
      <c r="P274" s="201">
        <v>741566</v>
      </c>
      <c r="Q274" s="201" t="s">
        <v>1032</v>
      </c>
      <c r="R274" s="197"/>
      <c r="S274" s="197"/>
      <c r="T274" s="197"/>
      <c r="U274" s="197"/>
    </row>
    <row r="275" spans="11:21">
      <c r="K275" s="197"/>
      <c r="L275" s="197"/>
      <c r="M275" s="197"/>
      <c r="N275" s="197"/>
      <c r="O275" s="197"/>
      <c r="P275" s="201">
        <v>741567</v>
      </c>
      <c r="Q275" s="201" t="s">
        <v>1033</v>
      </c>
      <c r="R275" s="197"/>
      <c r="S275" s="197"/>
      <c r="T275" s="197"/>
      <c r="U275" s="197"/>
    </row>
    <row r="276" spans="11:21">
      <c r="K276" s="197"/>
      <c r="L276" s="197"/>
      <c r="M276" s="197"/>
      <c r="N276" s="197"/>
      <c r="O276" s="197"/>
      <c r="P276" s="201">
        <v>741581</v>
      </c>
      <c r="Q276" s="201" t="s">
        <v>1034</v>
      </c>
      <c r="R276" s="197"/>
      <c r="S276" s="197"/>
      <c r="T276" s="197"/>
      <c r="U276" s="197"/>
    </row>
    <row r="277" spans="11:21">
      <c r="K277" s="197"/>
      <c r="L277" s="197"/>
      <c r="M277" s="197"/>
      <c r="N277" s="197"/>
      <c r="O277" s="197"/>
      <c r="P277" s="201">
        <v>741582</v>
      </c>
      <c r="Q277" s="201" t="s">
        <v>1035</v>
      </c>
      <c r="R277" s="197"/>
      <c r="S277" s="197"/>
      <c r="T277" s="197"/>
      <c r="U277" s="197"/>
    </row>
    <row r="278" spans="11:21">
      <c r="K278" s="197"/>
      <c r="L278" s="197"/>
      <c r="M278" s="197"/>
      <c r="N278" s="197"/>
      <c r="O278" s="197"/>
      <c r="P278" s="201">
        <v>741591</v>
      </c>
      <c r="Q278" s="201" t="s">
        <v>1036</v>
      </c>
      <c r="R278" s="197"/>
      <c r="S278" s="197"/>
      <c r="T278" s="197"/>
      <c r="U278" s="197"/>
    </row>
    <row r="279" spans="11:21">
      <c r="K279" s="197"/>
      <c r="L279" s="197"/>
      <c r="M279" s="197"/>
      <c r="N279" s="197"/>
      <c r="O279" s="197"/>
      <c r="P279" s="201">
        <v>741593</v>
      </c>
      <c r="Q279" s="201" t="s">
        <v>1037</v>
      </c>
      <c r="R279" s="197"/>
      <c r="S279" s="197"/>
      <c r="T279" s="197"/>
      <c r="U279" s="197"/>
    </row>
    <row r="280" spans="11:21">
      <c r="K280" s="197"/>
      <c r="L280" s="197"/>
      <c r="M280" s="197"/>
      <c r="N280" s="197"/>
      <c r="O280" s="197"/>
      <c r="P280" s="201">
        <v>741551</v>
      </c>
      <c r="Q280" s="201" t="s">
        <v>1038</v>
      </c>
      <c r="R280" s="197"/>
      <c r="S280" s="197"/>
      <c r="T280" s="197"/>
      <c r="U280" s="197"/>
    </row>
    <row r="281" spans="11:21">
      <c r="K281" s="197"/>
      <c r="L281" s="197"/>
      <c r="M281" s="197"/>
      <c r="N281" s="197"/>
      <c r="O281" s="197"/>
      <c r="P281" s="201">
        <v>742122</v>
      </c>
      <c r="Q281" s="201" t="s">
        <v>1039</v>
      </c>
      <c r="R281" s="197"/>
      <c r="S281" s="197"/>
      <c r="T281" s="197"/>
      <c r="U281" s="197"/>
    </row>
    <row r="282" spans="11:21">
      <c r="K282" s="197"/>
      <c r="L282" s="197"/>
      <c r="M282" s="197"/>
      <c r="N282" s="197"/>
      <c r="O282" s="197"/>
      <c r="P282" s="201">
        <v>742123</v>
      </c>
      <c r="Q282" s="201" t="s">
        <v>1040</v>
      </c>
      <c r="R282" s="197"/>
      <c r="S282" s="197"/>
      <c r="T282" s="197"/>
      <c r="U282" s="197"/>
    </row>
    <row r="283" spans="11:21">
      <c r="K283" s="197"/>
      <c r="L283" s="197"/>
      <c r="M283" s="197"/>
      <c r="N283" s="197"/>
      <c r="O283" s="197"/>
      <c r="P283" s="201">
        <v>742124</v>
      </c>
      <c r="Q283" s="201" t="s">
        <v>1041</v>
      </c>
      <c r="R283" s="197"/>
      <c r="S283" s="197"/>
      <c r="T283" s="197"/>
      <c r="U283" s="197"/>
    </row>
    <row r="284" spans="11:21">
      <c r="K284" s="197"/>
      <c r="L284" s="197"/>
      <c r="M284" s="197"/>
      <c r="N284" s="197"/>
      <c r="O284" s="197"/>
      <c r="P284" s="201">
        <v>742128</v>
      </c>
      <c r="Q284" s="201" t="s">
        <v>1042</v>
      </c>
      <c r="R284" s="197"/>
      <c r="S284" s="197"/>
      <c r="T284" s="197"/>
      <c r="U284" s="197"/>
    </row>
    <row r="285" spans="11:21">
      <c r="K285" s="197"/>
      <c r="L285" s="197"/>
      <c r="M285" s="197"/>
      <c r="N285" s="197"/>
      <c r="O285" s="197"/>
      <c r="P285" s="201">
        <v>742129</v>
      </c>
      <c r="Q285" s="201" t="s">
        <v>1043</v>
      </c>
      <c r="R285" s="197"/>
      <c r="S285" s="197"/>
      <c r="T285" s="197"/>
      <c r="U285" s="197"/>
    </row>
    <row r="286" spans="11:21">
      <c r="K286" s="197"/>
      <c r="L286" s="197"/>
      <c r="M286" s="197"/>
      <c r="N286" s="197"/>
      <c r="O286" s="197"/>
      <c r="P286" s="201">
        <v>742126</v>
      </c>
      <c r="Q286" s="201" t="s">
        <v>1044</v>
      </c>
      <c r="R286" s="197"/>
      <c r="S286" s="197"/>
      <c r="T286" s="197"/>
      <c r="U286" s="197"/>
    </row>
    <row r="287" spans="11:21">
      <c r="K287" s="197"/>
      <c r="L287" s="197"/>
      <c r="M287" s="197"/>
      <c r="N287" s="197"/>
      <c r="O287" s="197"/>
      <c r="P287" s="201">
        <v>742121</v>
      </c>
      <c r="Q287" s="201" t="s">
        <v>1045</v>
      </c>
      <c r="R287" s="197"/>
      <c r="S287" s="197"/>
      <c r="T287" s="197"/>
      <c r="U287" s="197"/>
    </row>
    <row r="288" spans="11:21">
      <c r="K288" s="197"/>
      <c r="L288" s="197"/>
      <c r="M288" s="197"/>
      <c r="N288" s="197"/>
      <c r="O288" s="197"/>
      <c r="P288" s="201">
        <v>742135</v>
      </c>
      <c r="Q288" s="201" t="s">
        <v>1046</v>
      </c>
      <c r="R288" s="197"/>
      <c r="S288" s="197"/>
      <c r="T288" s="197"/>
      <c r="U288" s="197"/>
    </row>
    <row r="289" spans="11:21">
      <c r="K289" s="197"/>
      <c r="L289" s="197"/>
      <c r="M289" s="197"/>
      <c r="N289" s="197"/>
      <c r="O289" s="197"/>
      <c r="P289" s="201">
        <v>742141</v>
      </c>
      <c r="Q289" s="201" t="s">
        <v>1047</v>
      </c>
      <c r="R289" s="197"/>
      <c r="S289" s="197"/>
      <c r="T289" s="197"/>
      <c r="U289" s="197"/>
    </row>
    <row r="290" spans="11:21">
      <c r="K290" s="197"/>
      <c r="L290" s="197"/>
      <c r="M290" s="197"/>
      <c r="N290" s="197"/>
      <c r="O290" s="197"/>
      <c r="P290" s="201">
        <v>742142</v>
      </c>
      <c r="Q290" s="201" t="s">
        <v>1048</v>
      </c>
      <c r="R290" s="197"/>
      <c r="S290" s="197"/>
      <c r="T290" s="197"/>
      <c r="U290" s="197"/>
    </row>
    <row r="291" spans="11:21">
      <c r="K291" s="197"/>
      <c r="L291" s="197"/>
      <c r="M291" s="197"/>
      <c r="N291" s="197"/>
      <c r="O291" s="197"/>
      <c r="P291" s="201">
        <v>742143</v>
      </c>
      <c r="Q291" s="201" t="s">
        <v>1049</v>
      </c>
      <c r="R291" s="197"/>
      <c r="S291" s="197"/>
      <c r="T291" s="197"/>
      <c r="U291" s="197"/>
    </row>
    <row r="292" spans="11:21">
      <c r="K292" s="197"/>
      <c r="L292" s="197"/>
      <c r="M292" s="197"/>
      <c r="N292" s="197"/>
      <c r="O292" s="197"/>
      <c r="P292" s="201">
        <v>742144</v>
      </c>
      <c r="Q292" s="201" t="s">
        <v>1050</v>
      </c>
      <c r="R292" s="197"/>
      <c r="S292" s="197"/>
      <c r="T292" s="197"/>
      <c r="U292" s="197"/>
    </row>
    <row r="293" spans="11:21">
      <c r="K293" s="197"/>
      <c r="L293" s="197"/>
      <c r="M293" s="197"/>
      <c r="N293" s="197"/>
      <c r="O293" s="197"/>
      <c r="P293" s="201">
        <v>742145</v>
      </c>
      <c r="Q293" s="201" t="s">
        <v>1051</v>
      </c>
      <c r="R293" s="197"/>
      <c r="S293" s="197"/>
      <c r="T293" s="197"/>
      <c r="U293" s="197"/>
    </row>
    <row r="294" spans="11:21">
      <c r="K294" s="197"/>
      <c r="L294" s="197"/>
      <c r="M294" s="197"/>
      <c r="N294" s="197"/>
      <c r="O294" s="197"/>
      <c r="P294" s="201">
        <v>742146</v>
      </c>
      <c r="Q294" s="201" t="s">
        <v>1052</v>
      </c>
      <c r="R294" s="197"/>
      <c r="S294" s="197"/>
      <c r="T294" s="197"/>
      <c r="U294" s="197"/>
    </row>
    <row r="295" spans="11:21">
      <c r="K295" s="197"/>
      <c r="L295" s="197"/>
      <c r="M295" s="197"/>
      <c r="N295" s="197"/>
      <c r="O295" s="197"/>
      <c r="P295" s="201">
        <v>742151</v>
      </c>
      <c r="Q295" s="201" t="s">
        <v>1053</v>
      </c>
      <c r="R295" s="197"/>
      <c r="S295" s="197"/>
      <c r="T295" s="197"/>
      <c r="U295" s="197"/>
    </row>
    <row r="296" spans="11:21">
      <c r="K296" s="197"/>
      <c r="L296" s="197"/>
      <c r="M296" s="197"/>
      <c r="N296" s="197"/>
      <c r="O296" s="197"/>
      <c r="P296" s="201">
        <v>742152</v>
      </c>
      <c r="Q296" s="201" t="s">
        <v>1054</v>
      </c>
      <c r="R296" s="197"/>
      <c r="S296" s="197"/>
      <c r="T296" s="197"/>
      <c r="U296" s="197"/>
    </row>
    <row r="297" spans="11:21">
      <c r="K297" s="197"/>
      <c r="L297" s="197"/>
      <c r="M297" s="197"/>
      <c r="N297" s="197"/>
      <c r="O297" s="197"/>
      <c r="P297" s="201">
        <v>742153</v>
      </c>
      <c r="Q297" s="201" t="s">
        <v>1055</v>
      </c>
      <c r="R297" s="197"/>
      <c r="S297" s="197"/>
      <c r="T297" s="197"/>
      <c r="U297" s="197"/>
    </row>
    <row r="298" spans="11:21">
      <c r="K298" s="197"/>
      <c r="L298" s="197"/>
      <c r="M298" s="197"/>
      <c r="N298" s="197"/>
      <c r="O298" s="197"/>
      <c r="P298" s="201">
        <v>742154</v>
      </c>
      <c r="Q298" s="201" t="s">
        <v>1056</v>
      </c>
      <c r="R298" s="197"/>
      <c r="S298" s="197"/>
      <c r="T298" s="197"/>
      <c r="U298" s="197"/>
    </row>
    <row r="299" spans="11:21">
      <c r="K299" s="197"/>
      <c r="L299" s="197"/>
      <c r="M299" s="197"/>
      <c r="N299" s="197"/>
      <c r="O299" s="197"/>
      <c r="P299" s="201">
        <v>742155</v>
      </c>
      <c r="Q299" s="201" t="s">
        <v>1057</v>
      </c>
      <c r="R299" s="197"/>
      <c r="S299" s="197"/>
      <c r="T299" s="197"/>
      <c r="U299" s="197"/>
    </row>
    <row r="300" spans="11:21">
      <c r="K300" s="197"/>
      <c r="L300" s="197"/>
      <c r="M300" s="197"/>
      <c r="N300" s="197"/>
      <c r="O300" s="197"/>
      <c r="P300" s="201">
        <v>742156</v>
      </c>
      <c r="Q300" s="201" t="s">
        <v>1058</v>
      </c>
      <c r="R300" s="197"/>
      <c r="S300" s="197"/>
      <c r="T300" s="197"/>
      <c r="U300" s="197"/>
    </row>
    <row r="301" spans="11:21">
      <c r="K301" s="197"/>
      <c r="L301" s="197"/>
      <c r="M301" s="197"/>
      <c r="N301" s="197"/>
      <c r="O301" s="197"/>
      <c r="P301" s="201">
        <v>742213</v>
      </c>
      <c r="Q301" s="201" t="s">
        <v>1059</v>
      </c>
      <c r="R301" s="197"/>
      <c r="S301" s="197"/>
      <c r="T301" s="197"/>
      <c r="U301" s="197"/>
    </row>
    <row r="302" spans="11:21">
      <c r="K302" s="197"/>
      <c r="L302" s="197"/>
      <c r="M302" s="197"/>
      <c r="N302" s="197"/>
      <c r="O302" s="197"/>
      <c r="P302" s="201">
        <v>742221</v>
      </c>
      <c r="Q302" s="201" t="s">
        <v>1060</v>
      </c>
      <c r="R302" s="197"/>
      <c r="S302" s="197"/>
      <c r="T302" s="197"/>
      <c r="U302" s="197"/>
    </row>
    <row r="303" spans="11:21">
      <c r="K303" s="197"/>
      <c r="L303" s="197"/>
      <c r="M303" s="197"/>
      <c r="N303" s="197"/>
      <c r="O303" s="197"/>
      <c r="P303" s="201">
        <v>742222</v>
      </c>
      <c r="Q303" s="201" t="s">
        <v>1061</v>
      </c>
      <c r="R303" s="197"/>
      <c r="S303" s="197"/>
      <c r="T303" s="197"/>
      <c r="U303" s="197"/>
    </row>
    <row r="304" spans="11:21">
      <c r="K304" s="197"/>
      <c r="L304" s="197"/>
      <c r="M304" s="197"/>
      <c r="N304" s="197"/>
      <c r="O304" s="197"/>
      <c r="P304" s="201">
        <v>742223</v>
      </c>
      <c r="Q304" s="201" t="s">
        <v>1062</v>
      </c>
      <c r="R304" s="197"/>
      <c r="S304" s="197"/>
      <c r="T304" s="197"/>
      <c r="U304" s="197"/>
    </row>
    <row r="305" spans="11:21">
      <c r="K305" s="197"/>
      <c r="L305" s="197"/>
      <c r="M305" s="197"/>
      <c r="N305" s="197"/>
      <c r="O305" s="197"/>
      <c r="P305" s="201">
        <v>742225</v>
      </c>
      <c r="Q305" s="201" t="s">
        <v>1063</v>
      </c>
      <c r="R305" s="197"/>
      <c r="S305" s="197"/>
      <c r="T305" s="197"/>
      <c r="U305" s="197"/>
    </row>
    <row r="306" spans="11:21">
      <c r="K306" s="197"/>
      <c r="L306" s="197"/>
      <c r="M306" s="197"/>
      <c r="N306" s="197"/>
      <c r="O306" s="197"/>
      <c r="P306" s="201">
        <v>742226</v>
      </c>
      <c r="Q306" s="201" t="s">
        <v>1064</v>
      </c>
      <c r="R306" s="197"/>
      <c r="S306" s="197"/>
      <c r="T306" s="197"/>
      <c r="U306" s="197"/>
    </row>
    <row r="307" spans="11:21">
      <c r="K307" s="197"/>
      <c r="L307" s="197"/>
      <c r="M307" s="197"/>
      <c r="N307" s="197"/>
      <c r="O307" s="197"/>
      <c r="P307" s="201">
        <v>742227</v>
      </c>
      <c r="Q307" s="201" t="s">
        <v>1065</v>
      </c>
      <c r="R307" s="197"/>
      <c r="S307" s="197"/>
      <c r="T307" s="197"/>
      <c r="U307" s="197"/>
    </row>
    <row r="308" spans="11:21">
      <c r="K308" s="197"/>
      <c r="L308" s="197"/>
      <c r="M308" s="197"/>
      <c r="N308" s="197"/>
      <c r="O308" s="197"/>
      <c r="P308" s="201">
        <v>742228</v>
      </c>
      <c r="Q308" s="201" t="s">
        <v>1066</v>
      </c>
      <c r="R308" s="197"/>
      <c r="S308" s="197"/>
      <c r="T308" s="197"/>
      <c r="U308" s="197"/>
    </row>
    <row r="309" spans="11:21">
      <c r="K309" s="197"/>
      <c r="L309" s="197"/>
      <c r="M309" s="197"/>
      <c r="N309" s="197"/>
      <c r="O309" s="197"/>
      <c r="P309" s="201">
        <v>742229</v>
      </c>
      <c r="Q309" s="201" t="s">
        <v>1067</v>
      </c>
      <c r="R309" s="197"/>
      <c r="S309" s="197"/>
      <c r="T309" s="197"/>
      <c r="U309" s="197"/>
    </row>
    <row r="310" spans="11:21">
      <c r="K310" s="197"/>
      <c r="L310" s="197"/>
      <c r="M310" s="197"/>
      <c r="N310" s="197"/>
      <c r="O310" s="197"/>
      <c r="P310" s="201">
        <v>742224</v>
      </c>
      <c r="Q310" s="201" t="s">
        <v>1068</v>
      </c>
      <c r="R310" s="197"/>
      <c r="S310" s="197"/>
      <c r="T310" s="197"/>
      <c r="U310" s="197"/>
    </row>
    <row r="311" spans="11:21">
      <c r="K311" s="197"/>
      <c r="L311" s="197"/>
      <c r="M311" s="197"/>
      <c r="N311" s="197"/>
      <c r="O311" s="197"/>
      <c r="P311" s="201">
        <v>742231</v>
      </c>
      <c r="Q311" s="201" t="s">
        <v>1069</v>
      </c>
      <c r="R311" s="197"/>
      <c r="S311" s="197"/>
      <c r="T311" s="197"/>
      <c r="U311" s="197"/>
    </row>
    <row r="312" spans="11:21">
      <c r="K312" s="197"/>
      <c r="L312" s="197"/>
      <c r="M312" s="197"/>
      <c r="N312" s="197"/>
      <c r="O312" s="197"/>
      <c r="P312" s="201">
        <v>742233</v>
      </c>
      <c r="Q312" s="201" t="s">
        <v>1070</v>
      </c>
      <c r="R312" s="197"/>
      <c r="S312" s="197"/>
      <c r="T312" s="197"/>
      <c r="U312" s="197"/>
    </row>
    <row r="313" spans="11:21">
      <c r="K313" s="197"/>
      <c r="L313" s="197"/>
      <c r="M313" s="197"/>
      <c r="N313" s="197"/>
      <c r="O313" s="197"/>
      <c r="P313" s="201">
        <v>742241</v>
      </c>
      <c r="Q313" s="201" t="s">
        <v>1071</v>
      </c>
      <c r="R313" s="197"/>
      <c r="S313" s="197"/>
      <c r="T313" s="197"/>
      <c r="U313" s="197"/>
    </row>
    <row r="314" spans="11:21">
      <c r="K314" s="197"/>
      <c r="L314" s="197"/>
      <c r="M314" s="197"/>
      <c r="N314" s="197"/>
      <c r="O314" s="197"/>
      <c r="P314" s="201">
        <v>742242</v>
      </c>
      <c r="Q314" s="201" t="s">
        <v>1072</v>
      </c>
      <c r="R314" s="197"/>
      <c r="S314" s="197"/>
      <c r="T314" s="197"/>
      <c r="U314" s="197"/>
    </row>
    <row r="315" spans="11:21">
      <c r="K315" s="197"/>
      <c r="L315" s="197"/>
      <c r="M315" s="197"/>
      <c r="N315" s="197"/>
      <c r="O315" s="197"/>
      <c r="P315" s="201">
        <v>742251</v>
      </c>
      <c r="Q315" s="201" t="s">
        <v>1073</v>
      </c>
      <c r="R315" s="197"/>
      <c r="S315" s="197"/>
      <c r="T315" s="197"/>
      <c r="U315" s="197"/>
    </row>
    <row r="316" spans="11:21">
      <c r="K316" s="197"/>
      <c r="L316" s="197"/>
      <c r="M316" s="197"/>
      <c r="N316" s="197"/>
      <c r="O316" s="197"/>
      <c r="P316" s="201">
        <v>742253</v>
      </c>
      <c r="Q316" s="201" t="s">
        <v>1074</v>
      </c>
      <c r="R316" s="197"/>
      <c r="S316" s="197"/>
      <c r="T316" s="197"/>
      <c r="U316" s="197"/>
    </row>
    <row r="317" spans="11:21">
      <c r="K317" s="197"/>
      <c r="L317" s="197"/>
      <c r="M317" s="197"/>
      <c r="N317" s="197"/>
      <c r="O317" s="197"/>
      <c r="P317" s="201">
        <v>742254</v>
      </c>
      <c r="Q317" s="201" t="s">
        <v>1075</v>
      </c>
      <c r="R317" s="197"/>
      <c r="S317" s="197"/>
      <c r="T317" s="197"/>
      <c r="U317" s="197"/>
    </row>
    <row r="318" spans="11:21">
      <c r="K318" s="197"/>
      <c r="L318" s="197"/>
      <c r="M318" s="197"/>
      <c r="N318" s="197"/>
      <c r="O318" s="197"/>
      <c r="P318" s="201">
        <v>742255</v>
      </c>
      <c r="Q318" s="201" t="s">
        <v>1076</v>
      </c>
      <c r="R318" s="197"/>
      <c r="S318" s="197"/>
      <c r="T318" s="197"/>
      <c r="U318" s="197"/>
    </row>
    <row r="319" spans="11:21">
      <c r="K319" s="197"/>
      <c r="L319" s="197"/>
      <c r="M319" s="197"/>
      <c r="N319" s="197"/>
      <c r="O319" s="197"/>
      <c r="P319" s="201">
        <v>742261</v>
      </c>
      <c r="Q319" s="201" t="s">
        <v>1077</v>
      </c>
      <c r="R319" s="197"/>
      <c r="S319" s="197"/>
      <c r="T319" s="197"/>
      <c r="U319" s="197"/>
    </row>
    <row r="320" spans="11:21">
      <c r="K320" s="197"/>
      <c r="L320" s="197"/>
      <c r="M320" s="197"/>
      <c r="N320" s="197"/>
      <c r="O320" s="197"/>
      <c r="P320" s="201">
        <v>742271</v>
      </c>
      <c r="Q320" s="201" t="s">
        <v>1078</v>
      </c>
      <c r="R320" s="197"/>
      <c r="S320" s="197"/>
      <c r="T320" s="197"/>
      <c r="U320" s="197"/>
    </row>
    <row r="321" spans="11:21">
      <c r="K321" s="197"/>
      <c r="L321" s="197"/>
      <c r="M321" s="197"/>
      <c r="N321" s="197"/>
      <c r="O321" s="197"/>
      <c r="P321" s="201">
        <v>742272</v>
      </c>
      <c r="Q321" s="201" t="s">
        <v>1079</v>
      </c>
      <c r="R321" s="197"/>
      <c r="S321" s="197"/>
      <c r="T321" s="197"/>
      <c r="U321" s="197"/>
    </row>
    <row r="322" spans="11:21">
      <c r="K322" s="197"/>
      <c r="L322" s="197"/>
      <c r="M322" s="197"/>
      <c r="N322" s="197"/>
      <c r="O322" s="197"/>
      <c r="P322" s="201">
        <v>742282</v>
      </c>
      <c r="Q322" s="201" t="s">
        <v>1080</v>
      </c>
      <c r="R322" s="197"/>
      <c r="S322" s="197"/>
      <c r="T322" s="197"/>
      <c r="U322" s="197"/>
    </row>
    <row r="323" spans="11:21">
      <c r="K323" s="197"/>
      <c r="L323" s="197"/>
      <c r="M323" s="197"/>
      <c r="N323" s="197"/>
      <c r="O323" s="197"/>
      <c r="P323" s="201">
        <v>742283</v>
      </c>
      <c r="Q323" s="201" t="s">
        <v>1081</v>
      </c>
      <c r="R323" s="197"/>
      <c r="S323" s="197"/>
      <c r="T323" s="197"/>
      <c r="U323" s="197"/>
    </row>
    <row r="324" spans="11:21">
      <c r="K324" s="197"/>
      <c r="L324" s="197"/>
      <c r="M324" s="197"/>
      <c r="N324" s="197"/>
      <c r="O324" s="197"/>
      <c r="P324" s="201">
        <v>742284</v>
      </c>
      <c r="Q324" s="201" t="s">
        <v>1082</v>
      </c>
      <c r="R324" s="197"/>
      <c r="S324" s="197"/>
      <c r="T324" s="197"/>
      <c r="U324" s="197"/>
    </row>
    <row r="325" spans="11:21">
      <c r="K325" s="197"/>
      <c r="L325" s="197"/>
      <c r="M325" s="197"/>
      <c r="N325" s="197"/>
      <c r="O325" s="197"/>
      <c r="P325" s="201">
        <v>742285</v>
      </c>
      <c r="Q325" s="201" t="s">
        <v>1083</v>
      </c>
      <c r="R325" s="197"/>
      <c r="S325" s="197"/>
      <c r="T325" s="197"/>
      <c r="U325" s="197"/>
    </row>
    <row r="326" spans="11:21">
      <c r="K326" s="197"/>
      <c r="L326" s="197"/>
      <c r="M326" s="197"/>
      <c r="N326" s="197"/>
      <c r="O326" s="197"/>
      <c r="P326" s="201">
        <v>742286</v>
      </c>
      <c r="Q326" s="201" t="s">
        <v>1084</v>
      </c>
      <c r="R326" s="197"/>
      <c r="S326" s="197"/>
      <c r="T326" s="197"/>
      <c r="U326" s="197"/>
    </row>
    <row r="327" spans="11:21">
      <c r="K327" s="197"/>
      <c r="L327" s="197"/>
      <c r="M327" s="197"/>
      <c r="N327" s="197"/>
      <c r="O327" s="197"/>
      <c r="P327" s="201">
        <v>742287</v>
      </c>
      <c r="Q327" s="201" t="s">
        <v>1085</v>
      </c>
      <c r="R327" s="197"/>
      <c r="S327" s="197"/>
      <c r="T327" s="197"/>
      <c r="U327" s="197"/>
    </row>
    <row r="328" spans="11:21">
      <c r="K328" s="197"/>
      <c r="L328" s="197"/>
      <c r="M328" s="197"/>
      <c r="N328" s="197"/>
      <c r="O328" s="197"/>
      <c r="P328" s="201">
        <v>742288</v>
      </c>
      <c r="Q328" s="201" t="s">
        <v>1086</v>
      </c>
      <c r="R328" s="197"/>
      <c r="S328" s="197"/>
      <c r="T328" s="197"/>
      <c r="U328" s="197"/>
    </row>
    <row r="329" spans="11:21">
      <c r="K329" s="197"/>
      <c r="L329" s="197"/>
      <c r="M329" s="197"/>
      <c r="N329" s="197"/>
      <c r="O329" s="197"/>
      <c r="P329" s="201">
        <v>742289</v>
      </c>
      <c r="Q329" s="201" t="s">
        <v>1087</v>
      </c>
      <c r="R329" s="197"/>
      <c r="S329" s="197"/>
      <c r="T329" s="197"/>
      <c r="U329" s="197"/>
    </row>
    <row r="330" spans="11:21">
      <c r="K330" s="197"/>
      <c r="L330" s="197"/>
      <c r="M330" s="197"/>
      <c r="N330" s="197"/>
      <c r="O330" s="197"/>
      <c r="P330" s="201">
        <v>742291</v>
      </c>
      <c r="Q330" s="201" t="s">
        <v>1088</v>
      </c>
      <c r="R330" s="197"/>
      <c r="S330" s="197"/>
      <c r="T330" s="197"/>
      <c r="U330" s="197"/>
    </row>
    <row r="331" spans="11:21">
      <c r="K331" s="197"/>
      <c r="L331" s="197"/>
      <c r="M331" s="197"/>
      <c r="N331" s="197"/>
      <c r="O331" s="197"/>
      <c r="P331" s="201">
        <v>742292</v>
      </c>
      <c r="Q331" s="201" t="s">
        <v>1089</v>
      </c>
      <c r="R331" s="197"/>
      <c r="S331" s="197"/>
      <c r="T331" s="197"/>
      <c r="U331" s="197"/>
    </row>
    <row r="332" spans="11:21">
      <c r="K332" s="197"/>
      <c r="L332" s="197"/>
      <c r="M332" s="197"/>
      <c r="N332" s="197"/>
      <c r="O332" s="197"/>
      <c r="P332" s="201">
        <v>742293</v>
      </c>
      <c r="Q332" s="201" t="s">
        <v>1090</v>
      </c>
      <c r="R332" s="197"/>
      <c r="S332" s="197"/>
      <c r="T332" s="197"/>
      <c r="U332" s="197"/>
    </row>
    <row r="333" spans="11:21">
      <c r="K333" s="197"/>
      <c r="L333" s="197"/>
      <c r="M333" s="197"/>
      <c r="N333" s="197"/>
      <c r="O333" s="197"/>
      <c r="P333" s="201">
        <v>742294</v>
      </c>
      <c r="Q333" s="201" t="s">
        <v>1091</v>
      </c>
      <c r="R333" s="197"/>
      <c r="S333" s="197"/>
      <c r="T333" s="197"/>
      <c r="U333" s="197"/>
    </row>
    <row r="334" spans="11:21">
      <c r="K334" s="197"/>
      <c r="L334" s="197"/>
      <c r="M334" s="197"/>
      <c r="N334" s="197"/>
      <c r="O334" s="197"/>
      <c r="P334" s="201">
        <v>742295</v>
      </c>
      <c r="Q334" s="201" t="s">
        <v>1092</v>
      </c>
      <c r="R334" s="197"/>
      <c r="S334" s="197"/>
      <c r="T334" s="197"/>
      <c r="U334" s="197"/>
    </row>
    <row r="335" spans="11:21">
      <c r="K335" s="197"/>
      <c r="L335" s="197"/>
      <c r="M335" s="197"/>
      <c r="N335" s="197"/>
      <c r="O335" s="197"/>
      <c r="P335" s="201">
        <v>742312</v>
      </c>
      <c r="Q335" s="201" t="s">
        <v>1093</v>
      </c>
      <c r="R335" s="197"/>
      <c r="S335" s="197"/>
      <c r="T335" s="197"/>
      <c r="U335" s="197"/>
    </row>
    <row r="336" spans="11:21">
      <c r="K336" s="197"/>
      <c r="L336" s="197"/>
      <c r="M336" s="197"/>
      <c r="N336" s="197"/>
      <c r="O336" s="197"/>
      <c r="P336" s="201">
        <v>742313</v>
      </c>
      <c r="Q336" s="201" t="s">
        <v>1094</v>
      </c>
      <c r="R336" s="197"/>
      <c r="S336" s="197"/>
      <c r="T336" s="197"/>
      <c r="U336" s="197"/>
    </row>
    <row r="337" spans="11:21">
      <c r="K337" s="197"/>
      <c r="L337" s="197"/>
      <c r="M337" s="197"/>
      <c r="N337" s="197"/>
      <c r="O337" s="197"/>
      <c r="P337" s="201">
        <v>742314</v>
      </c>
      <c r="Q337" s="201" t="s">
        <v>1095</v>
      </c>
      <c r="R337" s="197"/>
      <c r="S337" s="197"/>
      <c r="T337" s="197"/>
      <c r="U337" s="197"/>
    </row>
    <row r="338" spans="11:21">
      <c r="K338" s="197"/>
      <c r="L338" s="197"/>
      <c r="M338" s="197"/>
      <c r="N338" s="197"/>
      <c r="O338" s="197"/>
      <c r="P338" s="201">
        <v>742315</v>
      </c>
      <c r="Q338" s="201" t="s">
        <v>1096</v>
      </c>
      <c r="R338" s="197"/>
      <c r="S338" s="197"/>
      <c r="T338" s="197"/>
      <c r="U338" s="197"/>
    </row>
    <row r="339" spans="11:21">
      <c r="K339" s="197"/>
      <c r="L339" s="197"/>
      <c r="M339" s="197"/>
      <c r="N339" s="197"/>
      <c r="O339" s="197"/>
      <c r="P339" s="201">
        <v>742321</v>
      </c>
      <c r="Q339" s="201" t="s">
        <v>1097</v>
      </c>
      <c r="R339" s="197"/>
      <c r="S339" s="197"/>
      <c r="T339" s="197"/>
      <c r="U339" s="197"/>
    </row>
    <row r="340" spans="11:21">
      <c r="K340" s="197"/>
      <c r="L340" s="197"/>
      <c r="M340" s="197"/>
      <c r="N340" s="197"/>
      <c r="O340" s="197"/>
      <c r="P340" s="201">
        <v>742322</v>
      </c>
      <c r="Q340" s="201" t="s">
        <v>1098</v>
      </c>
      <c r="R340" s="197"/>
      <c r="S340" s="197"/>
      <c r="T340" s="197"/>
      <c r="U340" s="197"/>
    </row>
    <row r="341" spans="11:21">
      <c r="K341" s="197"/>
      <c r="L341" s="197"/>
      <c r="M341" s="197"/>
      <c r="N341" s="197"/>
      <c r="O341" s="197"/>
      <c r="P341" s="201">
        <v>742323</v>
      </c>
      <c r="Q341" s="201" t="s">
        <v>1099</v>
      </c>
      <c r="R341" s="197"/>
      <c r="S341" s="197"/>
      <c r="T341" s="197"/>
      <c r="U341" s="197"/>
    </row>
    <row r="342" spans="11:21">
      <c r="K342" s="197"/>
      <c r="L342" s="197"/>
      <c r="M342" s="197"/>
      <c r="N342" s="197"/>
      <c r="O342" s="197"/>
      <c r="P342" s="201">
        <v>742324</v>
      </c>
      <c r="Q342" s="201" t="s">
        <v>1100</v>
      </c>
      <c r="R342" s="197"/>
      <c r="S342" s="197"/>
      <c r="T342" s="197"/>
      <c r="U342" s="197"/>
    </row>
    <row r="343" spans="11:21">
      <c r="K343" s="197"/>
      <c r="L343" s="197"/>
      <c r="M343" s="197"/>
      <c r="N343" s="197"/>
      <c r="O343" s="197"/>
      <c r="P343" s="201">
        <v>742325</v>
      </c>
      <c r="Q343" s="201" t="s">
        <v>1101</v>
      </c>
      <c r="R343" s="197"/>
      <c r="S343" s="197"/>
      <c r="T343" s="197"/>
      <c r="U343" s="197"/>
    </row>
    <row r="344" spans="11:21">
      <c r="K344" s="197"/>
      <c r="L344" s="197"/>
      <c r="M344" s="197"/>
      <c r="N344" s="197"/>
      <c r="O344" s="197"/>
      <c r="P344" s="201">
        <v>742327</v>
      </c>
      <c r="Q344" s="201" t="s">
        <v>1102</v>
      </c>
      <c r="R344" s="197"/>
      <c r="S344" s="197"/>
      <c r="T344" s="197"/>
      <c r="U344" s="197"/>
    </row>
    <row r="345" spans="11:21">
      <c r="K345" s="197"/>
      <c r="L345" s="197"/>
      <c r="M345" s="197"/>
      <c r="N345" s="197"/>
      <c r="O345" s="197"/>
      <c r="P345" s="201">
        <v>742328</v>
      </c>
      <c r="Q345" s="201" t="s">
        <v>1103</v>
      </c>
      <c r="R345" s="197"/>
      <c r="S345" s="197"/>
      <c r="T345" s="197"/>
      <c r="U345" s="197"/>
    </row>
    <row r="346" spans="11:21">
      <c r="K346" s="197"/>
      <c r="L346" s="197"/>
      <c r="M346" s="197"/>
      <c r="N346" s="197"/>
      <c r="O346" s="197"/>
      <c r="P346" s="201">
        <v>742329</v>
      </c>
      <c r="Q346" s="201" t="s">
        <v>1104</v>
      </c>
      <c r="R346" s="197"/>
      <c r="S346" s="197"/>
      <c r="T346" s="197"/>
      <c r="U346" s="197"/>
    </row>
    <row r="347" spans="11:21">
      <c r="K347" s="197"/>
      <c r="L347" s="197"/>
      <c r="M347" s="197"/>
      <c r="N347" s="197"/>
      <c r="O347" s="197"/>
      <c r="P347" s="201">
        <v>742331</v>
      </c>
      <c r="Q347" s="201" t="s">
        <v>1105</v>
      </c>
      <c r="R347" s="197"/>
      <c r="S347" s="197"/>
      <c r="T347" s="197"/>
      <c r="U347" s="197"/>
    </row>
    <row r="348" spans="11:21">
      <c r="K348" s="197"/>
      <c r="L348" s="197"/>
      <c r="M348" s="197"/>
      <c r="N348" s="197"/>
      <c r="O348" s="197"/>
      <c r="P348" s="201">
        <v>742341</v>
      </c>
      <c r="Q348" s="201" t="s">
        <v>1106</v>
      </c>
      <c r="R348" s="197"/>
      <c r="S348" s="197"/>
      <c r="T348" s="197"/>
      <c r="U348" s="197"/>
    </row>
    <row r="349" spans="11:21">
      <c r="K349" s="197"/>
      <c r="L349" s="197"/>
      <c r="M349" s="197"/>
      <c r="N349" s="197"/>
      <c r="O349" s="197"/>
      <c r="P349" s="201">
        <v>742351</v>
      </c>
      <c r="Q349" s="201" t="s">
        <v>1107</v>
      </c>
      <c r="R349" s="197"/>
      <c r="S349" s="197"/>
      <c r="T349" s="197"/>
      <c r="U349" s="197"/>
    </row>
    <row r="350" spans="11:21">
      <c r="K350" s="197"/>
      <c r="L350" s="197"/>
      <c r="M350" s="197"/>
      <c r="N350" s="197"/>
      <c r="O350" s="197"/>
      <c r="P350" s="201">
        <v>742362</v>
      </c>
      <c r="Q350" s="201" t="s">
        <v>1108</v>
      </c>
      <c r="R350" s="197"/>
      <c r="S350" s="197"/>
      <c r="T350" s="197"/>
      <c r="U350" s="197"/>
    </row>
    <row r="351" spans="11:21">
      <c r="K351" s="197"/>
      <c r="L351" s="197"/>
      <c r="M351" s="197"/>
      <c r="N351" s="197"/>
      <c r="O351" s="197"/>
      <c r="P351" s="201">
        <v>743121</v>
      </c>
      <c r="Q351" s="201" t="s">
        <v>1109</v>
      </c>
      <c r="R351" s="197"/>
      <c r="S351" s="197"/>
      <c r="T351" s="197"/>
      <c r="U351" s="197"/>
    </row>
    <row r="352" spans="11:21">
      <c r="K352" s="197"/>
      <c r="L352" s="197"/>
      <c r="M352" s="197"/>
      <c r="N352" s="197"/>
      <c r="O352" s="197"/>
      <c r="P352" s="201">
        <v>743122</v>
      </c>
      <c r="Q352" s="201" t="s">
        <v>1110</v>
      </c>
      <c r="R352" s="197"/>
      <c r="S352" s="197"/>
      <c r="T352" s="197"/>
      <c r="U352" s="197"/>
    </row>
    <row r="353" spans="11:21">
      <c r="K353" s="197"/>
      <c r="L353" s="197"/>
      <c r="M353" s="197"/>
      <c r="N353" s="197"/>
      <c r="O353" s="197"/>
      <c r="P353" s="201">
        <v>743123</v>
      </c>
      <c r="Q353" s="201" t="s">
        <v>1111</v>
      </c>
      <c r="R353" s="197"/>
      <c r="S353" s="197"/>
      <c r="T353" s="197"/>
      <c r="U353" s="197"/>
    </row>
    <row r="354" spans="11:21">
      <c r="K354" s="197"/>
      <c r="L354" s="197"/>
      <c r="M354" s="197"/>
      <c r="N354" s="197"/>
      <c r="O354" s="197"/>
      <c r="P354" s="201">
        <v>743124</v>
      </c>
      <c r="Q354" s="201" t="s">
        <v>1112</v>
      </c>
      <c r="R354" s="197"/>
      <c r="S354" s="197"/>
      <c r="T354" s="197"/>
      <c r="U354" s="197"/>
    </row>
    <row r="355" spans="11:21">
      <c r="K355" s="197"/>
      <c r="L355" s="197"/>
      <c r="M355" s="197"/>
      <c r="N355" s="197"/>
      <c r="O355" s="197"/>
      <c r="P355" s="201">
        <v>743221</v>
      </c>
      <c r="Q355" s="201" t="s">
        <v>1113</v>
      </c>
      <c r="R355" s="197"/>
      <c r="S355" s="197"/>
      <c r="T355" s="197"/>
      <c r="U355" s="197"/>
    </row>
    <row r="356" spans="11:21">
      <c r="K356" s="197"/>
      <c r="L356" s="197"/>
      <c r="M356" s="197"/>
      <c r="N356" s="197"/>
      <c r="O356" s="197"/>
      <c r="P356" s="201">
        <v>743223</v>
      </c>
      <c r="Q356" s="201" t="s">
        <v>1114</v>
      </c>
      <c r="R356" s="197"/>
      <c r="S356" s="197"/>
      <c r="T356" s="197"/>
      <c r="U356" s="197"/>
    </row>
    <row r="357" spans="11:21">
      <c r="K357" s="197"/>
      <c r="L357" s="197"/>
      <c r="M357" s="197"/>
      <c r="N357" s="197"/>
      <c r="O357" s="197"/>
      <c r="P357" s="201">
        <v>743224</v>
      </c>
      <c r="Q357" s="201" t="s">
        <v>1115</v>
      </c>
      <c r="R357" s="197"/>
      <c r="S357" s="197"/>
      <c r="T357" s="197"/>
      <c r="U357" s="197"/>
    </row>
    <row r="358" spans="11:21">
      <c r="K358" s="197"/>
      <c r="L358" s="197"/>
      <c r="M358" s="197"/>
      <c r="N358" s="197"/>
      <c r="O358" s="197"/>
      <c r="P358" s="201">
        <v>743225</v>
      </c>
      <c r="Q358" s="201" t="s">
        <v>1116</v>
      </c>
      <c r="R358" s="197"/>
      <c r="S358" s="197"/>
      <c r="T358" s="197"/>
      <c r="U358" s="197"/>
    </row>
    <row r="359" spans="11:21">
      <c r="K359" s="197"/>
      <c r="L359" s="197"/>
      <c r="M359" s="197"/>
      <c r="N359" s="197"/>
      <c r="O359" s="197"/>
      <c r="P359" s="201">
        <v>743321</v>
      </c>
      <c r="Q359" s="201" t="s">
        <v>1117</v>
      </c>
      <c r="R359" s="197"/>
      <c r="S359" s="197"/>
      <c r="T359" s="197"/>
      <c r="U359" s="197"/>
    </row>
    <row r="360" spans="11:21">
      <c r="K360" s="197"/>
      <c r="L360" s="197"/>
      <c r="M360" s="197"/>
      <c r="N360" s="197"/>
      <c r="O360" s="197"/>
      <c r="P360" s="201">
        <v>743322</v>
      </c>
      <c r="Q360" s="201" t="s">
        <v>1118</v>
      </c>
      <c r="R360" s="197"/>
      <c r="S360" s="197"/>
      <c r="T360" s="197"/>
      <c r="U360" s="197"/>
    </row>
    <row r="361" spans="11:21">
      <c r="K361" s="197"/>
      <c r="L361" s="197"/>
      <c r="M361" s="197"/>
      <c r="N361" s="197"/>
      <c r="O361" s="197"/>
      <c r="P361" s="201">
        <v>743323</v>
      </c>
      <c r="Q361" s="201" t="s">
        <v>1119</v>
      </c>
      <c r="R361" s="197"/>
      <c r="S361" s="197"/>
      <c r="T361" s="197"/>
      <c r="U361" s="197"/>
    </row>
    <row r="362" spans="11:21">
      <c r="K362" s="197"/>
      <c r="L362" s="197"/>
      <c r="M362" s="197"/>
      <c r="N362" s="197"/>
      <c r="O362" s="197"/>
      <c r="P362" s="201">
        <v>743324</v>
      </c>
      <c r="Q362" s="201" t="s">
        <v>1120</v>
      </c>
      <c r="R362" s="197"/>
      <c r="S362" s="197"/>
      <c r="T362" s="197"/>
      <c r="U362" s="197"/>
    </row>
    <row r="363" spans="11:21">
      <c r="K363" s="197"/>
      <c r="L363" s="197"/>
      <c r="M363" s="197"/>
      <c r="N363" s="197"/>
      <c r="O363" s="197"/>
      <c r="P363" s="201">
        <v>743326</v>
      </c>
      <c r="Q363" s="201" t="s">
        <v>1121</v>
      </c>
      <c r="R363" s="197"/>
      <c r="S363" s="197"/>
      <c r="T363" s="197"/>
      <c r="U363" s="197"/>
    </row>
    <row r="364" spans="11:21">
      <c r="K364" s="197"/>
      <c r="L364" s="197"/>
      <c r="M364" s="197"/>
      <c r="N364" s="197"/>
      <c r="O364" s="197"/>
      <c r="P364" s="201">
        <v>743327</v>
      </c>
      <c r="Q364" s="201" t="s">
        <v>1122</v>
      </c>
      <c r="R364" s="197"/>
      <c r="S364" s="197"/>
      <c r="T364" s="197"/>
      <c r="U364" s="197"/>
    </row>
    <row r="365" spans="11:21">
      <c r="K365" s="197"/>
      <c r="L365" s="197"/>
      <c r="M365" s="197"/>
      <c r="N365" s="197"/>
      <c r="O365" s="197"/>
      <c r="P365" s="201">
        <v>743328</v>
      </c>
      <c r="Q365" s="201" t="s">
        <v>1123</v>
      </c>
      <c r="R365" s="197"/>
      <c r="S365" s="197"/>
      <c r="T365" s="197"/>
      <c r="U365" s="197"/>
    </row>
    <row r="366" spans="11:21">
      <c r="K366" s="197"/>
      <c r="L366" s="197"/>
      <c r="M366" s="197"/>
      <c r="N366" s="197"/>
      <c r="O366" s="197"/>
      <c r="P366" s="201">
        <v>743329</v>
      </c>
      <c r="Q366" s="201" t="s">
        <v>1124</v>
      </c>
      <c r="R366" s="197"/>
      <c r="S366" s="197"/>
      <c r="T366" s="197"/>
      <c r="U366" s="197"/>
    </row>
    <row r="367" spans="11:21">
      <c r="K367" s="197"/>
      <c r="L367" s="197"/>
      <c r="M367" s="197"/>
      <c r="N367" s="197"/>
      <c r="O367" s="197"/>
      <c r="P367" s="201">
        <v>743331</v>
      </c>
      <c r="Q367" s="201" t="s">
        <v>1125</v>
      </c>
      <c r="R367" s="197"/>
      <c r="S367" s="197"/>
      <c r="T367" s="197"/>
      <c r="U367" s="197"/>
    </row>
    <row r="368" spans="11:21">
      <c r="K368" s="197"/>
      <c r="L368" s="197"/>
      <c r="M368" s="197"/>
      <c r="N368" s="197"/>
      <c r="O368" s="197"/>
      <c r="P368" s="201">
        <v>743341</v>
      </c>
      <c r="Q368" s="201" t="s">
        <v>1126</v>
      </c>
      <c r="R368" s="197"/>
      <c r="S368" s="197"/>
      <c r="T368" s="197"/>
      <c r="U368" s="197"/>
    </row>
    <row r="369" spans="11:21">
      <c r="K369" s="197"/>
      <c r="L369" s="197"/>
      <c r="M369" s="197"/>
      <c r="N369" s="197"/>
      <c r="O369" s="197"/>
      <c r="P369" s="201">
        <v>743342</v>
      </c>
      <c r="Q369" s="201" t="s">
        <v>1127</v>
      </c>
      <c r="R369" s="197"/>
      <c r="S369" s="197"/>
      <c r="T369" s="197"/>
      <c r="U369" s="197"/>
    </row>
    <row r="370" spans="11:21">
      <c r="K370" s="197"/>
      <c r="L370" s="197"/>
      <c r="M370" s="197"/>
      <c r="N370" s="197"/>
      <c r="O370" s="197"/>
      <c r="P370" s="201">
        <v>743343</v>
      </c>
      <c r="Q370" s="201" t="s">
        <v>1128</v>
      </c>
      <c r="R370" s="197"/>
      <c r="S370" s="197"/>
      <c r="T370" s="197"/>
      <c r="U370" s="197"/>
    </row>
    <row r="371" spans="11:21">
      <c r="K371" s="197"/>
      <c r="L371" s="197"/>
      <c r="M371" s="197"/>
      <c r="N371" s="197"/>
      <c r="O371" s="197"/>
      <c r="P371" s="201">
        <v>743351</v>
      </c>
      <c r="Q371" s="201" t="s">
        <v>1129</v>
      </c>
      <c r="R371" s="197"/>
      <c r="S371" s="197"/>
      <c r="T371" s="197"/>
      <c r="U371" s="197"/>
    </row>
    <row r="372" spans="11:21">
      <c r="K372" s="197"/>
      <c r="L372" s="197"/>
      <c r="M372" s="197"/>
      <c r="N372" s="197"/>
      <c r="O372" s="197"/>
      <c r="P372" s="201">
        <v>743353</v>
      </c>
      <c r="Q372" s="201" t="s">
        <v>1130</v>
      </c>
      <c r="R372" s="197"/>
      <c r="S372" s="197"/>
      <c r="T372" s="197"/>
      <c r="U372" s="197"/>
    </row>
    <row r="373" spans="11:21">
      <c r="K373" s="197"/>
      <c r="L373" s="197"/>
      <c r="M373" s="197"/>
      <c r="N373" s="197"/>
      <c r="O373" s="197"/>
      <c r="P373" s="201">
        <v>743354</v>
      </c>
      <c r="Q373" s="201" t="s">
        <v>1131</v>
      </c>
      <c r="R373" s="197"/>
      <c r="S373" s="197"/>
      <c r="T373" s="197"/>
      <c r="U373" s="197"/>
    </row>
    <row r="374" spans="11:21">
      <c r="K374" s="197"/>
      <c r="L374" s="197"/>
      <c r="M374" s="197"/>
      <c r="N374" s="197"/>
      <c r="O374" s="197"/>
      <c r="P374" s="201">
        <v>743421</v>
      </c>
      <c r="Q374" s="201" t="s">
        <v>1132</v>
      </c>
      <c r="R374" s="197"/>
      <c r="S374" s="197"/>
      <c r="T374" s="197"/>
      <c r="U374" s="197"/>
    </row>
    <row r="375" spans="11:21">
      <c r="K375" s="197"/>
      <c r="L375" s="197"/>
      <c r="M375" s="197"/>
      <c r="N375" s="197"/>
      <c r="O375" s="197"/>
      <c r="P375" s="201">
        <v>743422</v>
      </c>
      <c r="Q375" s="201" t="s">
        <v>1133</v>
      </c>
      <c r="R375" s="197"/>
      <c r="S375" s="197"/>
      <c r="T375" s="197"/>
      <c r="U375" s="197"/>
    </row>
    <row r="376" spans="11:21">
      <c r="K376" s="197"/>
      <c r="L376" s="197"/>
      <c r="M376" s="197"/>
      <c r="N376" s="197"/>
      <c r="O376" s="197"/>
      <c r="P376" s="201">
        <v>743441</v>
      </c>
      <c r="Q376" s="201" t="s">
        <v>1134</v>
      </c>
      <c r="R376" s="197"/>
      <c r="S376" s="197"/>
      <c r="T376" s="197"/>
      <c r="U376" s="197"/>
    </row>
    <row r="377" spans="11:21">
      <c r="K377" s="197"/>
      <c r="L377" s="197"/>
      <c r="M377" s="197"/>
      <c r="N377" s="197"/>
      <c r="O377" s="197"/>
      <c r="P377" s="201">
        <v>743521</v>
      </c>
      <c r="Q377" s="201" t="s">
        <v>1135</v>
      </c>
      <c r="R377" s="197"/>
      <c r="S377" s="197"/>
      <c r="T377" s="197"/>
      <c r="U377" s="197"/>
    </row>
    <row r="378" spans="11:21">
      <c r="K378" s="197"/>
      <c r="L378" s="197"/>
      <c r="M378" s="197"/>
      <c r="N378" s="197"/>
      <c r="O378" s="197"/>
      <c r="P378" s="201">
        <v>743522</v>
      </c>
      <c r="Q378" s="201" t="s">
        <v>1136</v>
      </c>
      <c r="R378" s="197"/>
      <c r="S378" s="197"/>
      <c r="T378" s="197"/>
      <c r="U378" s="197"/>
    </row>
    <row r="379" spans="11:21">
      <c r="K379" s="197"/>
      <c r="L379" s="197"/>
      <c r="M379" s="197"/>
      <c r="N379" s="197"/>
      <c r="O379" s="197"/>
      <c r="P379" s="201">
        <v>743523</v>
      </c>
      <c r="Q379" s="201" t="s">
        <v>1137</v>
      </c>
      <c r="R379" s="197"/>
      <c r="S379" s="197"/>
      <c r="T379" s="197"/>
      <c r="U379" s="197"/>
    </row>
    <row r="380" spans="11:21">
      <c r="K380" s="197"/>
      <c r="L380" s="197"/>
      <c r="M380" s="197"/>
      <c r="N380" s="197"/>
      <c r="O380" s="197"/>
      <c r="P380" s="201">
        <v>743524</v>
      </c>
      <c r="Q380" s="201" t="s">
        <v>1138</v>
      </c>
      <c r="R380" s="197"/>
      <c r="S380" s="197"/>
      <c r="T380" s="197"/>
      <c r="U380" s="197"/>
    </row>
    <row r="381" spans="11:21">
      <c r="K381" s="197"/>
      <c r="L381" s="197"/>
      <c r="M381" s="197"/>
      <c r="N381" s="197"/>
      <c r="O381" s="197"/>
      <c r="P381" s="201">
        <v>743525</v>
      </c>
      <c r="Q381" s="201" t="s">
        <v>1139</v>
      </c>
      <c r="R381" s="197"/>
      <c r="S381" s="197"/>
      <c r="T381" s="197"/>
      <c r="U381" s="197"/>
    </row>
    <row r="382" spans="11:21">
      <c r="K382" s="197"/>
      <c r="L382" s="197"/>
      <c r="M382" s="197"/>
      <c r="N382" s="197"/>
      <c r="O382" s="197"/>
      <c r="P382" s="201">
        <v>743526</v>
      </c>
      <c r="Q382" s="201" t="s">
        <v>1140</v>
      </c>
      <c r="R382" s="197"/>
      <c r="S382" s="197"/>
      <c r="T382" s="197"/>
      <c r="U382" s="197"/>
    </row>
    <row r="383" spans="11:21">
      <c r="K383" s="197"/>
      <c r="L383" s="197"/>
      <c r="M383" s="197"/>
      <c r="N383" s="197"/>
      <c r="O383" s="197"/>
      <c r="P383" s="201">
        <v>743921</v>
      </c>
      <c r="Q383" s="201" t="s">
        <v>1141</v>
      </c>
      <c r="R383" s="197"/>
      <c r="S383" s="197"/>
      <c r="T383" s="197"/>
      <c r="U383" s="197"/>
    </row>
    <row r="384" spans="11:21">
      <c r="K384" s="197"/>
      <c r="L384" s="197"/>
      <c r="M384" s="197"/>
      <c r="N384" s="197"/>
      <c r="O384" s="197"/>
      <c r="P384" s="201">
        <v>743922</v>
      </c>
      <c r="Q384" s="201" t="s">
        <v>1142</v>
      </c>
      <c r="R384" s="197"/>
      <c r="S384" s="197"/>
      <c r="T384" s="197"/>
      <c r="U384" s="197"/>
    </row>
    <row r="385" spans="11:21">
      <c r="K385" s="197"/>
      <c r="L385" s="197"/>
      <c r="M385" s="197"/>
      <c r="N385" s="197"/>
      <c r="O385" s="197"/>
      <c r="P385" s="201">
        <v>743923</v>
      </c>
      <c r="Q385" s="201" t="s">
        <v>1143</v>
      </c>
      <c r="R385" s="197"/>
      <c r="S385" s="197"/>
      <c r="T385" s="197"/>
      <c r="U385" s="197"/>
    </row>
    <row r="386" spans="11:21">
      <c r="K386" s="197"/>
      <c r="L386" s="197"/>
      <c r="M386" s="197"/>
      <c r="N386" s="197"/>
      <c r="O386" s="197"/>
      <c r="P386" s="201">
        <v>743924</v>
      </c>
      <c r="Q386" s="201" t="s">
        <v>1144</v>
      </c>
      <c r="R386" s="197"/>
      <c r="S386" s="197"/>
      <c r="T386" s="197"/>
      <c r="U386" s="197"/>
    </row>
    <row r="387" spans="11:21">
      <c r="K387" s="197"/>
      <c r="L387" s="197"/>
      <c r="M387" s="197"/>
      <c r="N387" s="197"/>
      <c r="O387" s="197"/>
      <c r="P387" s="201">
        <v>743925</v>
      </c>
      <c r="Q387" s="201" t="s">
        <v>1145</v>
      </c>
      <c r="R387" s="197"/>
      <c r="S387" s="197"/>
      <c r="T387" s="197"/>
      <c r="U387" s="197"/>
    </row>
    <row r="388" spans="11:21">
      <c r="K388" s="197"/>
      <c r="L388" s="197"/>
      <c r="M388" s="197"/>
      <c r="N388" s="197"/>
      <c r="O388" s="197"/>
      <c r="P388" s="201">
        <v>743926</v>
      </c>
      <c r="Q388" s="201" t="s">
        <v>1146</v>
      </c>
      <c r="R388" s="197"/>
      <c r="S388" s="197"/>
      <c r="T388" s="197"/>
      <c r="U388" s="197"/>
    </row>
    <row r="389" spans="11:21">
      <c r="K389" s="197"/>
      <c r="L389" s="197"/>
      <c r="M389" s="197"/>
      <c r="N389" s="197"/>
      <c r="O389" s="197"/>
      <c r="P389" s="201">
        <v>743929</v>
      </c>
      <c r="Q389" s="201" t="s">
        <v>1147</v>
      </c>
      <c r="R389" s="197"/>
      <c r="S389" s="197"/>
      <c r="T389" s="197"/>
      <c r="U389" s="197"/>
    </row>
    <row r="390" spans="11:21">
      <c r="K390" s="197"/>
      <c r="L390" s="197"/>
      <c r="M390" s="197"/>
      <c r="N390" s="197"/>
      <c r="O390" s="197"/>
      <c r="P390" s="201">
        <v>743951</v>
      </c>
      <c r="Q390" s="201" t="s">
        <v>1148</v>
      </c>
      <c r="R390" s="197"/>
      <c r="S390" s="197"/>
      <c r="T390" s="197"/>
      <c r="U390" s="197"/>
    </row>
    <row r="391" spans="11:21">
      <c r="K391" s="197"/>
      <c r="L391" s="197"/>
      <c r="M391" s="197"/>
      <c r="N391" s="197"/>
      <c r="O391" s="197"/>
      <c r="P391" s="201">
        <v>744121</v>
      </c>
      <c r="Q391" s="201" t="s">
        <v>1149</v>
      </c>
      <c r="R391" s="197"/>
      <c r="S391" s="197"/>
      <c r="T391" s="197"/>
      <c r="U391" s="197"/>
    </row>
    <row r="392" spans="11:21">
      <c r="K392" s="197"/>
      <c r="L392" s="197"/>
      <c r="M392" s="197"/>
      <c r="N392" s="197"/>
      <c r="O392" s="197"/>
      <c r="P392" s="201">
        <v>744141</v>
      </c>
      <c r="Q392" s="201" t="s">
        <v>1150</v>
      </c>
      <c r="R392" s="197"/>
      <c r="S392" s="197"/>
      <c r="T392" s="197"/>
      <c r="U392" s="197"/>
    </row>
    <row r="393" spans="11:21">
      <c r="K393" s="197"/>
      <c r="L393" s="197"/>
      <c r="M393" s="197"/>
      <c r="N393" s="197"/>
      <c r="O393" s="197"/>
      <c r="P393" s="201">
        <v>744142</v>
      </c>
      <c r="Q393" s="201" t="s">
        <v>1151</v>
      </c>
      <c r="R393" s="197"/>
      <c r="S393" s="197"/>
      <c r="T393" s="197"/>
      <c r="U393" s="197"/>
    </row>
    <row r="394" spans="11:21">
      <c r="K394" s="197"/>
      <c r="L394" s="197"/>
      <c r="M394" s="197"/>
      <c r="N394" s="197"/>
      <c r="O394" s="197"/>
      <c r="P394" s="201">
        <v>744151</v>
      </c>
      <c r="Q394" s="201" t="s">
        <v>1152</v>
      </c>
      <c r="R394" s="197"/>
      <c r="S394" s="197"/>
      <c r="T394" s="197"/>
      <c r="U394" s="197"/>
    </row>
    <row r="395" spans="11:21">
      <c r="K395" s="197"/>
      <c r="L395" s="197"/>
      <c r="M395" s="197"/>
      <c r="N395" s="197"/>
      <c r="O395" s="197"/>
      <c r="P395" s="201">
        <v>744131</v>
      </c>
      <c r="Q395" s="201" t="s">
        <v>1153</v>
      </c>
      <c r="R395" s="197"/>
      <c r="S395" s="197"/>
      <c r="T395" s="197"/>
      <c r="U395" s="197"/>
    </row>
    <row r="396" spans="11:21">
      <c r="K396" s="197"/>
      <c r="L396" s="197"/>
      <c r="M396" s="197"/>
      <c r="N396" s="197"/>
      <c r="O396" s="197"/>
      <c r="P396" s="201">
        <v>744241</v>
      </c>
      <c r="Q396" s="201" t="s">
        <v>1154</v>
      </c>
      <c r="R396" s="197"/>
      <c r="S396" s="197"/>
      <c r="T396" s="197"/>
      <c r="U396" s="197"/>
    </row>
    <row r="397" spans="11:21">
      <c r="K397" s="197"/>
      <c r="L397" s="197"/>
      <c r="M397" s="197"/>
      <c r="N397" s="197"/>
      <c r="O397" s="197"/>
      <c r="P397" s="201">
        <v>744251</v>
      </c>
      <c r="Q397" s="201" t="s">
        <v>1155</v>
      </c>
      <c r="R397" s="197"/>
      <c r="S397" s="197"/>
      <c r="T397" s="197"/>
      <c r="U397" s="197"/>
    </row>
    <row r="398" spans="11:21">
      <c r="K398" s="197"/>
      <c r="L398" s="197"/>
      <c r="M398" s="197"/>
      <c r="N398" s="197"/>
      <c r="O398" s="197"/>
      <c r="P398" s="201">
        <v>744221</v>
      </c>
      <c r="Q398" s="201" t="s">
        <v>1156</v>
      </c>
      <c r="R398" s="197"/>
      <c r="S398" s="197"/>
      <c r="T398" s="197"/>
      <c r="U398" s="197"/>
    </row>
    <row r="399" spans="11:21">
      <c r="K399" s="197"/>
      <c r="L399" s="197"/>
      <c r="M399" s="197"/>
      <c r="N399" s="197"/>
      <c r="O399" s="197"/>
      <c r="P399" s="201">
        <v>745111</v>
      </c>
      <c r="Q399" s="201" t="s">
        <v>1157</v>
      </c>
      <c r="R399" s="197"/>
      <c r="S399" s="197"/>
      <c r="T399" s="197"/>
      <c r="U399" s="197"/>
    </row>
    <row r="400" spans="11:21">
      <c r="K400" s="197"/>
      <c r="L400" s="197"/>
      <c r="M400" s="197"/>
      <c r="N400" s="197"/>
      <c r="O400" s="197"/>
      <c r="P400" s="201">
        <v>745112</v>
      </c>
      <c r="Q400" s="201" t="s">
        <v>1158</v>
      </c>
      <c r="R400" s="197"/>
      <c r="S400" s="197"/>
      <c r="T400" s="197"/>
      <c r="U400" s="197"/>
    </row>
    <row r="401" spans="11:21">
      <c r="K401" s="197"/>
      <c r="L401" s="197"/>
      <c r="M401" s="197"/>
      <c r="N401" s="197"/>
      <c r="O401" s="197"/>
      <c r="P401" s="201">
        <v>745113</v>
      </c>
      <c r="Q401" s="201" t="s">
        <v>1159</v>
      </c>
      <c r="R401" s="197"/>
      <c r="S401" s="197"/>
      <c r="T401" s="197"/>
      <c r="U401" s="197"/>
    </row>
    <row r="402" spans="11:21">
      <c r="K402" s="197"/>
      <c r="L402" s="197"/>
      <c r="M402" s="197"/>
      <c r="N402" s="197"/>
      <c r="O402" s="197"/>
      <c r="P402" s="201">
        <v>745121</v>
      </c>
      <c r="Q402" s="201" t="s">
        <v>1160</v>
      </c>
      <c r="R402" s="197"/>
      <c r="S402" s="197"/>
      <c r="T402" s="197"/>
      <c r="U402" s="197"/>
    </row>
    <row r="403" spans="11:21">
      <c r="K403" s="197"/>
      <c r="L403" s="197"/>
      <c r="M403" s="197"/>
      <c r="N403" s="197"/>
      <c r="O403" s="197"/>
      <c r="P403" s="201">
        <v>745122</v>
      </c>
      <c r="Q403" s="201" t="s">
        <v>1161</v>
      </c>
      <c r="R403" s="197"/>
      <c r="S403" s="197"/>
      <c r="T403" s="197"/>
      <c r="U403" s="197"/>
    </row>
    <row r="404" spans="11:21">
      <c r="K404" s="197"/>
      <c r="L404" s="197"/>
      <c r="M404" s="197"/>
      <c r="N404" s="197"/>
      <c r="O404" s="197"/>
      <c r="P404" s="201">
        <v>745123</v>
      </c>
      <c r="Q404" s="201" t="s">
        <v>1162</v>
      </c>
      <c r="R404" s="197"/>
      <c r="S404" s="197"/>
      <c r="T404" s="197"/>
      <c r="U404" s="197"/>
    </row>
    <row r="405" spans="11:21">
      <c r="K405" s="197"/>
      <c r="L405" s="197"/>
      <c r="M405" s="197"/>
      <c r="N405" s="197"/>
      <c r="O405" s="197"/>
      <c r="P405" s="201">
        <v>745124</v>
      </c>
      <c r="Q405" s="201" t="s">
        <v>1163</v>
      </c>
      <c r="R405" s="197"/>
      <c r="S405" s="197"/>
      <c r="T405" s="197"/>
      <c r="U405" s="197"/>
    </row>
    <row r="406" spans="11:21">
      <c r="K406" s="197"/>
      <c r="L406" s="197"/>
      <c r="M406" s="197"/>
      <c r="N406" s="197"/>
      <c r="O406" s="197"/>
      <c r="P406" s="201">
        <v>745125</v>
      </c>
      <c r="Q406" s="201" t="s">
        <v>1164</v>
      </c>
      <c r="R406" s="197"/>
      <c r="S406" s="197"/>
      <c r="T406" s="197"/>
      <c r="U406" s="197"/>
    </row>
    <row r="407" spans="11:21">
      <c r="K407" s="197"/>
      <c r="L407" s="197"/>
      <c r="M407" s="197"/>
      <c r="N407" s="197"/>
      <c r="O407" s="197"/>
      <c r="P407" s="201">
        <v>745126</v>
      </c>
      <c r="Q407" s="201" t="s">
        <v>1165</v>
      </c>
      <c r="R407" s="197"/>
      <c r="S407" s="197"/>
      <c r="T407" s="197"/>
      <c r="U407" s="197"/>
    </row>
    <row r="408" spans="11:21">
      <c r="K408" s="197"/>
      <c r="L408" s="197"/>
      <c r="M408" s="197"/>
      <c r="N408" s="197"/>
      <c r="O408" s="197"/>
      <c r="P408" s="201">
        <v>745127</v>
      </c>
      <c r="Q408" s="201" t="s">
        <v>1166</v>
      </c>
      <c r="R408" s="197"/>
      <c r="S408" s="197"/>
      <c r="T408" s="197"/>
      <c r="U408" s="197"/>
    </row>
    <row r="409" spans="11:21">
      <c r="K409" s="197"/>
      <c r="L409" s="197"/>
      <c r="M409" s="197"/>
      <c r="N409" s="197"/>
      <c r="O409" s="197"/>
      <c r="P409" s="201">
        <v>745128</v>
      </c>
      <c r="Q409" s="201" t="s">
        <v>1167</v>
      </c>
      <c r="R409" s="197"/>
      <c r="S409" s="197"/>
      <c r="T409" s="197"/>
      <c r="U409" s="197"/>
    </row>
    <row r="410" spans="11:21">
      <c r="K410" s="197"/>
      <c r="L410" s="197"/>
      <c r="M410" s="197"/>
      <c r="N410" s="197"/>
      <c r="O410" s="197"/>
      <c r="P410" s="201">
        <v>745131</v>
      </c>
      <c r="Q410" s="201" t="s">
        <v>1168</v>
      </c>
      <c r="R410" s="197"/>
      <c r="S410" s="197"/>
      <c r="T410" s="197"/>
      <c r="U410" s="197"/>
    </row>
    <row r="411" spans="11:21">
      <c r="K411" s="197"/>
      <c r="L411" s="197"/>
      <c r="M411" s="197"/>
      <c r="N411" s="197"/>
      <c r="O411" s="197"/>
      <c r="P411" s="201">
        <v>745135</v>
      </c>
      <c r="Q411" s="201" t="s">
        <v>1169</v>
      </c>
      <c r="R411" s="197"/>
      <c r="S411" s="197"/>
      <c r="T411" s="197"/>
      <c r="U411" s="197"/>
    </row>
    <row r="412" spans="11:21">
      <c r="K412" s="197"/>
      <c r="L412" s="197"/>
      <c r="M412" s="197"/>
      <c r="N412" s="197"/>
      <c r="O412" s="197"/>
      <c r="P412" s="201">
        <v>745139</v>
      </c>
      <c r="Q412" s="201" t="s">
        <v>1170</v>
      </c>
      <c r="R412" s="197"/>
      <c r="S412" s="197"/>
      <c r="T412" s="197"/>
      <c r="U412" s="197"/>
    </row>
    <row r="413" spans="11:21">
      <c r="K413" s="197"/>
      <c r="L413" s="197"/>
      <c r="M413" s="197"/>
      <c r="N413" s="197"/>
      <c r="O413" s="197"/>
      <c r="P413" s="201">
        <v>745141</v>
      </c>
      <c r="Q413" s="201" t="s">
        <v>1171</v>
      </c>
      <c r="R413" s="197"/>
      <c r="S413" s="197"/>
      <c r="T413" s="197"/>
      <c r="U413" s="197"/>
    </row>
    <row r="414" spans="11:21">
      <c r="K414" s="197"/>
      <c r="L414" s="197"/>
      <c r="M414" s="197"/>
      <c r="N414" s="197"/>
      <c r="O414" s="197"/>
      <c r="P414" s="201">
        <v>745142</v>
      </c>
      <c r="Q414" s="201" t="s">
        <v>1172</v>
      </c>
      <c r="R414" s="197"/>
      <c r="S414" s="197"/>
      <c r="T414" s="197"/>
      <c r="U414" s="197"/>
    </row>
    <row r="415" spans="11:21">
      <c r="K415" s="197"/>
      <c r="L415" s="197"/>
      <c r="M415" s="197"/>
      <c r="N415" s="197"/>
      <c r="O415" s="197"/>
      <c r="P415" s="201">
        <v>745143</v>
      </c>
      <c r="Q415" s="201" t="s">
        <v>1173</v>
      </c>
      <c r="R415" s="197"/>
      <c r="S415" s="197"/>
      <c r="T415" s="197"/>
      <c r="U415" s="197"/>
    </row>
    <row r="416" spans="11:21">
      <c r="K416" s="197"/>
      <c r="L416" s="197"/>
      <c r="M416" s="197"/>
      <c r="N416" s="197"/>
      <c r="O416" s="197"/>
      <c r="P416" s="201">
        <v>745144</v>
      </c>
      <c r="Q416" s="201" t="s">
        <v>1174</v>
      </c>
      <c r="R416" s="197"/>
      <c r="S416" s="197"/>
      <c r="T416" s="197"/>
      <c r="U416" s="197"/>
    </row>
    <row r="417" spans="11:21">
      <c r="K417" s="197"/>
      <c r="L417" s="197"/>
      <c r="M417" s="197"/>
      <c r="N417" s="197"/>
      <c r="O417" s="197"/>
      <c r="P417" s="201">
        <v>745151</v>
      </c>
      <c r="Q417" s="201" t="s">
        <v>1175</v>
      </c>
      <c r="R417" s="197"/>
      <c r="S417" s="197"/>
      <c r="T417" s="197"/>
      <c r="U417" s="197"/>
    </row>
    <row r="418" spans="11:21">
      <c r="K418" s="197"/>
      <c r="L418" s="197"/>
      <c r="M418" s="197"/>
      <c r="N418" s="197"/>
      <c r="O418" s="197"/>
      <c r="P418" s="201">
        <v>745152</v>
      </c>
      <c r="Q418" s="201" t="s">
        <v>1176</v>
      </c>
      <c r="R418" s="197"/>
      <c r="S418" s="197"/>
      <c r="T418" s="197"/>
      <c r="U418" s="197"/>
    </row>
    <row r="419" spans="11:21">
      <c r="K419" s="197"/>
      <c r="L419" s="197"/>
      <c r="M419" s="197"/>
      <c r="N419" s="197"/>
      <c r="O419" s="197"/>
      <c r="P419" s="201">
        <v>745153</v>
      </c>
      <c r="Q419" s="201" t="s">
        <v>1177</v>
      </c>
      <c r="R419" s="197"/>
      <c r="S419" s="197"/>
      <c r="T419" s="197"/>
      <c r="U419" s="197"/>
    </row>
    <row r="420" spans="11:21">
      <c r="K420" s="197"/>
      <c r="L420" s="197"/>
      <c r="M420" s="197"/>
      <c r="N420" s="197"/>
      <c r="O420" s="197"/>
      <c r="P420" s="201">
        <v>745154</v>
      </c>
      <c r="Q420" s="201" t="s">
        <v>1178</v>
      </c>
      <c r="R420" s="197"/>
      <c r="S420" s="197"/>
      <c r="T420" s="197"/>
      <c r="U420" s="197"/>
    </row>
    <row r="421" spans="11:21">
      <c r="K421" s="197"/>
      <c r="L421" s="197"/>
      <c r="M421" s="197"/>
      <c r="N421" s="197"/>
      <c r="O421" s="197"/>
      <c r="P421" s="201">
        <v>745155</v>
      </c>
      <c r="Q421" s="201" t="s">
        <v>1179</v>
      </c>
      <c r="R421" s="197"/>
      <c r="S421" s="197"/>
      <c r="T421" s="197"/>
      <c r="U421" s="197"/>
    </row>
    <row r="422" spans="11:21">
      <c r="K422" s="197"/>
      <c r="L422" s="197"/>
      <c r="M422" s="197"/>
      <c r="N422" s="197"/>
      <c r="O422" s="197"/>
      <c r="P422" s="201">
        <v>745161</v>
      </c>
      <c r="Q422" s="201" t="s">
        <v>1180</v>
      </c>
      <c r="R422" s="197"/>
      <c r="S422" s="197"/>
      <c r="T422" s="197"/>
      <c r="U422" s="197"/>
    </row>
    <row r="423" spans="11:21">
      <c r="K423" s="197"/>
      <c r="L423" s="197"/>
      <c r="M423" s="197"/>
      <c r="N423" s="197"/>
      <c r="O423" s="197"/>
      <c r="P423" s="201">
        <v>745162</v>
      </c>
      <c r="Q423" s="201" t="s">
        <v>1181</v>
      </c>
      <c r="R423" s="197"/>
      <c r="S423" s="197"/>
      <c r="T423" s="197"/>
      <c r="U423" s="197"/>
    </row>
    <row r="424" spans="11:21">
      <c r="K424" s="197"/>
      <c r="L424" s="197"/>
      <c r="M424" s="197"/>
      <c r="N424" s="197"/>
      <c r="O424" s="197"/>
      <c r="P424" s="201">
        <v>745166</v>
      </c>
      <c r="Q424" s="201" t="s">
        <v>1182</v>
      </c>
      <c r="R424" s="197"/>
      <c r="S424" s="197"/>
      <c r="T424" s="197"/>
      <c r="U424" s="197"/>
    </row>
    <row r="425" spans="11:21">
      <c r="K425" s="197"/>
      <c r="L425" s="197"/>
      <c r="M425" s="197"/>
      <c r="N425" s="197"/>
      <c r="O425" s="197"/>
      <c r="P425" s="201">
        <v>772111</v>
      </c>
      <c r="Q425" s="201" t="s">
        <v>1183</v>
      </c>
      <c r="R425" s="197"/>
      <c r="S425" s="197"/>
      <c r="T425" s="197"/>
      <c r="U425" s="197"/>
    </row>
    <row r="426" spans="11:21">
      <c r="K426" s="197"/>
      <c r="L426" s="197"/>
      <c r="M426" s="197"/>
      <c r="N426" s="197"/>
      <c r="O426" s="197"/>
      <c r="P426" s="201">
        <v>772112</v>
      </c>
      <c r="Q426" s="201" t="s">
        <v>1184</v>
      </c>
      <c r="R426" s="197"/>
      <c r="S426" s="197"/>
      <c r="T426" s="197"/>
      <c r="U426" s="197"/>
    </row>
    <row r="427" spans="11:21">
      <c r="K427" s="197"/>
      <c r="L427" s="197"/>
      <c r="M427" s="197"/>
      <c r="N427" s="197"/>
      <c r="O427" s="197"/>
      <c r="P427" s="201">
        <v>772113</v>
      </c>
      <c r="Q427" s="201" t="s">
        <v>1185</v>
      </c>
      <c r="R427" s="197"/>
      <c r="S427" s="197"/>
      <c r="T427" s="197"/>
      <c r="U427" s="197"/>
    </row>
    <row r="428" spans="11:21">
      <c r="K428" s="197"/>
      <c r="L428" s="197"/>
      <c r="M428" s="197"/>
      <c r="N428" s="197"/>
      <c r="O428" s="197"/>
      <c r="P428" s="201">
        <v>772114</v>
      </c>
      <c r="Q428" s="201" t="s">
        <v>1186</v>
      </c>
      <c r="R428" s="197"/>
      <c r="S428" s="197"/>
      <c r="T428" s="197"/>
      <c r="U428" s="197"/>
    </row>
    <row r="429" spans="11:21">
      <c r="K429" s="197"/>
      <c r="L429" s="197"/>
      <c r="M429" s="197"/>
      <c r="N429" s="197"/>
      <c r="O429" s="197"/>
      <c r="P429" s="201">
        <v>772121</v>
      </c>
      <c r="Q429" s="201" t="s">
        <v>1187</v>
      </c>
      <c r="R429" s="197"/>
      <c r="S429" s="197"/>
      <c r="T429" s="197"/>
      <c r="U429" s="197"/>
    </row>
    <row r="430" spans="11:21">
      <c r="K430" s="197"/>
      <c r="L430" s="197"/>
      <c r="M430" s="197"/>
      <c r="N430" s="197"/>
      <c r="O430" s="197"/>
      <c r="P430" s="201">
        <v>772125</v>
      </c>
      <c r="Q430" s="201" t="s">
        <v>1188</v>
      </c>
      <c r="R430" s="197"/>
      <c r="S430" s="197"/>
      <c r="T430" s="197"/>
      <c r="U430" s="197"/>
    </row>
    <row r="431" spans="11:21">
      <c r="K431" s="197"/>
      <c r="L431" s="197"/>
      <c r="M431" s="197"/>
      <c r="N431" s="197"/>
      <c r="O431" s="197"/>
      <c r="P431" s="201">
        <v>772124</v>
      </c>
      <c r="Q431" s="201" t="s">
        <v>1189</v>
      </c>
      <c r="R431" s="197"/>
      <c r="S431" s="197"/>
      <c r="T431" s="197"/>
      <c r="U431" s="197"/>
    </row>
    <row r="432" spans="11:21">
      <c r="K432" s="197"/>
      <c r="L432" s="197"/>
      <c r="M432" s="197"/>
      <c r="N432" s="197"/>
      <c r="O432" s="197"/>
      <c r="P432" s="201">
        <v>781311</v>
      </c>
      <c r="Q432" s="201" t="s">
        <v>1190</v>
      </c>
      <c r="R432" s="197"/>
      <c r="S432" s="197"/>
      <c r="T432" s="197"/>
      <c r="U432" s="197"/>
    </row>
    <row r="433" spans="11:21">
      <c r="K433" s="197"/>
      <c r="L433" s="197"/>
      <c r="M433" s="197"/>
      <c r="N433" s="197"/>
      <c r="O433" s="197"/>
      <c r="P433" s="201">
        <v>781312</v>
      </c>
      <c r="Q433" s="201" t="s">
        <v>1191</v>
      </c>
      <c r="R433" s="197"/>
      <c r="S433" s="197"/>
      <c r="T433" s="197"/>
      <c r="U433" s="197"/>
    </row>
    <row r="434" spans="11:21">
      <c r="K434" s="197"/>
      <c r="L434" s="197"/>
      <c r="M434" s="197"/>
      <c r="N434" s="197"/>
      <c r="O434" s="197"/>
      <c r="P434" s="201">
        <v>781313</v>
      </c>
      <c r="Q434" s="201" t="s">
        <v>1192</v>
      </c>
      <c r="R434" s="197"/>
      <c r="S434" s="197"/>
      <c r="T434" s="197"/>
      <c r="U434" s="197"/>
    </row>
    <row r="435" spans="11:21">
      <c r="K435" s="197"/>
      <c r="L435" s="197"/>
      <c r="M435" s="197"/>
      <c r="N435" s="197"/>
      <c r="O435" s="197"/>
      <c r="P435" s="201">
        <v>781314</v>
      </c>
      <c r="Q435" s="201" t="s">
        <v>1193</v>
      </c>
      <c r="R435" s="197"/>
      <c r="S435" s="197"/>
      <c r="T435" s="197"/>
      <c r="U435" s="197"/>
    </row>
    <row r="436" spans="11:21">
      <c r="K436" s="197"/>
      <c r="L436" s="197"/>
      <c r="M436" s="197"/>
      <c r="N436" s="197"/>
      <c r="O436" s="197"/>
      <c r="P436" s="201">
        <v>781315</v>
      </c>
      <c r="Q436" s="201" t="s">
        <v>1194</v>
      </c>
      <c r="R436" s="197"/>
      <c r="S436" s="197"/>
      <c r="T436" s="197"/>
      <c r="U436" s="197"/>
    </row>
    <row r="437" spans="11:21">
      <c r="K437" s="197"/>
      <c r="L437" s="197"/>
      <c r="M437" s="197"/>
      <c r="N437" s="197"/>
      <c r="O437" s="197"/>
      <c r="P437" s="201">
        <v>781316</v>
      </c>
      <c r="Q437" s="201" t="s">
        <v>1195</v>
      </c>
      <c r="R437" s="197"/>
      <c r="S437" s="197"/>
      <c r="T437" s="197"/>
      <c r="U437" s="197"/>
    </row>
    <row r="438" spans="11:21">
      <c r="K438" s="197"/>
      <c r="L438" s="197"/>
      <c r="M438" s="197"/>
      <c r="N438" s="197"/>
      <c r="O438" s="197"/>
      <c r="P438" s="201">
        <v>781317</v>
      </c>
      <c r="Q438" s="201" t="s">
        <v>1196</v>
      </c>
      <c r="R438" s="197"/>
      <c r="S438" s="197"/>
      <c r="T438" s="197"/>
      <c r="U438" s="197"/>
    </row>
    <row r="439" spans="11:21">
      <c r="K439" s="197"/>
      <c r="L439" s="197"/>
      <c r="M439" s="197"/>
      <c r="N439" s="197"/>
      <c r="O439" s="197"/>
      <c r="P439" s="201">
        <v>781318</v>
      </c>
      <c r="Q439" s="201" t="s">
        <v>1197</v>
      </c>
      <c r="R439" s="197"/>
      <c r="S439" s="197"/>
      <c r="T439" s="197"/>
      <c r="U439" s="197"/>
    </row>
    <row r="440" spans="11:21">
      <c r="K440" s="197"/>
      <c r="L440" s="197"/>
      <c r="M440" s="197"/>
      <c r="N440" s="197"/>
      <c r="O440" s="197"/>
      <c r="P440" s="201">
        <v>781321</v>
      </c>
      <c r="Q440" s="201" t="s">
        <v>1198</v>
      </c>
      <c r="R440" s="197"/>
      <c r="S440" s="197"/>
      <c r="T440" s="197"/>
      <c r="U440" s="197"/>
    </row>
    <row r="441" spans="11:21">
      <c r="K441" s="197"/>
      <c r="L441" s="197"/>
      <c r="M441" s="197"/>
      <c r="N441" s="197"/>
      <c r="O441" s="197"/>
      <c r="P441" s="201">
        <v>781322</v>
      </c>
      <c r="Q441" s="201" t="s">
        <v>1199</v>
      </c>
      <c r="R441" s="197"/>
      <c r="S441" s="197"/>
      <c r="T441" s="197"/>
      <c r="U441" s="197"/>
    </row>
    <row r="442" spans="11:21">
      <c r="K442" s="197"/>
      <c r="L442" s="197"/>
      <c r="M442" s="197"/>
      <c r="N442" s="197"/>
      <c r="O442" s="197"/>
      <c r="P442" s="201">
        <v>781323</v>
      </c>
      <c r="Q442" s="201" t="s">
        <v>1200</v>
      </c>
      <c r="R442" s="197"/>
      <c r="S442" s="197"/>
      <c r="T442" s="197"/>
      <c r="U442" s="197"/>
    </row>
    <row r="443" spans="11:21">
      <c r="K443" s="197"/>
      <c r="L443" s="197"/>
      <c r="M443" s="197"/>
      <c r="N443" s="197"/>
      <c r="O443" s="197"/>
      <c r="P443" s="201">
        <v>781324</v>
      </c>
      <c r="Q443" s="201" t="s">
        <v>1201</v>
      </c>
      <c r="R443" s="197"/>
      <c r="S443" s="197"/>
      <c r="T443" s="197"/>
      <c r="U443" s="197"/>
    </row>
    <row r="444" spans="11:21">
      <c r="K444" s="197"/>
      <c r="L444" s="197"/>
      <c r="M444" s="197"/>
      <c r="N444" s="197"/>
      <c r="O444" s="197"/>
      <c r="P444" s="201">
        <v>781342</v>
      </c>
      <c r="Q444" s="201" t="s">
        <v>1202</v>
      </c>
      <c r="R444" s="197"/>
      <c r="S444" s="197"/>
      <c r="T444" s="197"/>
      <c r="U444" s="197"/>
    </row>
    <row r="445" spans="11:21">
      <c r="K445" s="197"/>
      <c r="L445" s="197"/>
      <c r="M445" s="197"/>
      <c r="N445" s="197"/>
      <c r="O445" s="197"/>
      <c r="P445" s="201">
        <v>781351</v>
      </c>
      <c r="Q445" s="201" t="s">
        <v>1203</v>
      </c>
      <c r="R445" s="197"/>
      <c r="S445" s="197"/>
      <c r="T445" s="197"/>
      <c r="U445" s="197"/>
    </row>
    <row r="446" spans="11:21">
      <c r="K446" s="197"/>
      <c r="L446" s="197"/>
      <c r="M446" s="197"/>
      <c r="N446" s="197"/>
      <c r="O446" s="197"/>
      <c r="P446" s="201">
        <v>781352</v>
      </c>
      <c r="Q446" s="201" t="s">
        <v>1204</v>
      </c>
      <c r="R446" s="197"/>
      <c r="S446" s="197"/>
      <c r="T446" s="197"/>
      <c r="U446" s="197"/>
    </row>
    <row r="447" spans="11:21">
      <c r="K447" s="197"/>
      <c r="L447" s="197"/>
      <c r="M447" s="197"/>
      <c r="N447" s="197"/>
      <c r="O447" s="197"/>
      <c r="P447" s="201">
        <v>781331</v>
      </c>
      <c r="Q447" s="201" t="s">
        <v>1205</v>
      </c>
      <c r="R447" s="197"/>
      <c r="S447" s="197"/>
      <c r="T447" s="197"/>
      <c r="U447" s="197"/>
    </row>
    <row r="448" spans="11:21">
      <c r="K448" s="197"/>
      <c r="L448" s="197"/>
      <c r="M448" s="197"/>
      <c r="N448" s="197"/>
      <c r="O448" s="197"/>
      <c r="P448" s="201">
        <v>781361</v>
      </c>
      <c r="Q448" s="201" t="s">
        <v>1206</v>
      </c>
      <c r="R448" s="197"/>
      <c r="S448" s="197"/>
      <c r="T448" s="197"/>
      <c r="U448" s="197"/>
    </row>
    <row r="449" spans="11:21">
      <c r="K449" s="197"/>
      <c r="L449" s="197"/>
      <c r="M449" s="197"/>
      <c r="N449" s="197"/>
      <c r="O449" s="197"/>
      <c r="P449" s="201">
        <v>811121</v>
      </c>
      <c r="Q449" s="201" t="s">
        <v>1207</v>
      </c>
      <c r="R449" s="197"/>
      <c r="S449" s="197"/>
      <c r="T449" s="197"/>
      <c r="U449" s="197"/>
    </row>
    <row r="450" spans="11:21">
      <c r="K450" s="197"/>
      <c r="L450" s="197"/>
      <c r="M450" s="197"/>
      <c r="N450" s="197"/>
      <c r="O450" s="197"/>
      <c r="P450" s="201">
        <v>811122</v>
      </c>
      <c r="Q450" s="201" t="s">
        <v>1208</v>
      </c>
      <c r="R450" s="197"/>
      <c r="S450" s="197"/>
      <c r="T450" s="197"/>
      <c r="U450" s="197"/>
    </row>
    <row r="451" spans="11:21">
      <c r="K451" s="197"/>
      <c r="L451" s="197"/>
      <c r="M451" s="197"/>
      <c r="N451" s="197"/>
      <c r="O451" s="197"/>
      <c r="P451" s="201">
        <v>811123</v>
      </c>
      <c r="Q451" s="201" t="s">
        <v>1209</v>
      </c>
      <c r="R451" s="197"/>
      <c r="S451" s="197"/>
      <c r="T451" s="197"/>
      <c r="U451" s="197"/>
    </row>
    <row r="452" spans="11:21">
      <c r="K452" s="197"/>
      <c r="L452" s="197"/>
      <c r="M452" s="197"/>
      <c r="N452" s="197"/>
      <c r="O452" s="197"/>
      <c r="P452" s="201">
        <v>811124</v>
      </c>
      <c r="Q452" s="201" t="s">
        <v>1210</v>
      </c>
      <c r="R452" s="197"/>
      <c r="S452" s="197"/>
      <c r="T452" s="197"/>
      <c r="U452" s="197"/>
    </row>
    <row r="453" spans="11:21">
      <c r="K453" s="197"/>
      <c r="L453" s="197"/>
      <c r="M453" s="197"/>
      <c r="N453" s="197"/>
      <c r="O453" s="197"/>
      <c r="P453" s="201">
        <v>811125</v>
      </c>
      <c r="Q453" s="201" t="s">
        <v>1211</v>
      </c>
      <c r="R453" s="197"/>
      <c r="S453" s="197"/>
      <c r="T453" s="197"/>
      <c r="U453" s="197"/>
    </row>
    <row r="454" spans="11:21">
      <c r="K454" s="197"/>
      <c r="L454" s="197"/>
      <c r="M454" s="197"/>
      <c r="N454" s="197"/>
      <c r="O454" s="197"/>
      <c r="P454" s="201">
        <v>811126</v>
      </c>
      <c r="Q454" s="201" t="s">
        <v>1212</v>
      </c>
      <c r="R454" s="197"/>
      <c r="S454" s="197"/>
      <c r="T454" s="197"/>
      <c r="U454" s="197"/>
    </row>
    <row r="455" spans="11:21">
      <c r="K455" s="197"/>
      <c r="L455" s="197"/>
      <c r="M455" s="197"/>
      <c r="N455" s="197"/>
      <c r="O455" s="197"/>
      <c r="P455" s="201">
        <v>811141</v>
      </c>
      <c r="Q455" s="201" t="s">
        <v>1213</v>
      </c>
      <c r="R455" s="197"/>
      <c r="S455" s="197"/>
      <c r="T455" s="197"/>
      <c r="U455" s="197"/>
    </row>
    <row r="456" spans="11:21">
      <c r="K456" s="197"/>
      <c r="L456" s="197"/>
      <c r="M456" s="197"/>
      <c r="N456" s="197"/>
      <c r="O456" s="197"/>
      <c r="P456" s="201">
        <v>811142</v>
      </c>
      <c r="Q456" s="201" t="s">
        <v>1214</v>
      </c>
      <c r="R456" s="197"/>
      <c r="S456" s="197"/>
      <c r="T456" s="197"/>
      <c r="U456" s="197"/>
    </row>
    <row r="457" spans="11:21">
      <c r="K457" s="197"/>
      <c r="L457" s="197"/>
      <c r="M457" s="197"/>
      <c r="N457" s="197"/>
      <c r="O457" s="197"/>
      <c r="P457" s="201">
        <v>811143</v>
      </c>
      <c r="Q457" s="201" t="s">
        <v>1215</v>
      </c>
      <c r="R457" s="197"/>
      <c r="S457" s="197"/>
      <c r="T457" s="197"/>
      <c r="U457" s="197"/>
    </row>
    <row r="458" spans="11:21">
      <c r="K458" s="197"/>
      <c r="L458" s="197"/>
      <c r="M458" s="197"/>
      <c r="N458" s="197"/>
      <c r="O458" s="197"/>
      <c r="P458" s="201">
        <v>811144</v>
      </c>
      <c r="Q458" s="201" t="s">
        <v>1216</v>
      </c>
      <c r="R458" s="197"/>
      <c r="S458" s="197"/>
      <c r="T458" s="197"/>
      <c r="U458" s="197"/>
    </row>
    <row r="459" spans="11:21">
      <c r="K459" s="197"/>
      <c r="L459" s="197"/>
      <c r="M459" s="197"/>
      <c r="N459" s="197"/>
      <c r="O459" s="197"/>
      <c r="P459" s="201">
        <v>811151</v>
      </c>
      <c r="Q459" s="201" t="s">
        <v>1217</v>
      </c>
      <c r="R459" s="197"/>
      <c r="S459" s="197"/>
      <c r="T459" s="197"/>
      <c r="U459" s="197"/>
    </row>
    <row r="460" spans="11:21">
      <c r="K460" s="197"/>
      <c r="L460" s="197"/>
      <c r="M460" s="197"/>
      <c r="N460" s="197"/>
      <c r="O460" s="197"/>
      <c r="P460" s="201">
        <v>811152</v>
      </c>
      <c r="Q460" s="201" t="s">
        <v>1218</v>
      </c>
      <c r="R460" s="197"/>
      <c r="S460" s="197"/>
      <c r="T460" s="197"/>
      <c r="U460" s="197"/>
    </row>
    <row r="461" spans="11:21">
      <c r="K461" s="197"/>
      <c r="L461" s="197"/>
      <c r="M461" s="197"/>
      <c r="N461" s="197"/>
      <c r="O461" s="197"/>
      <c r="P461" s="201">
        <v>811153</v>
      </c>
      <c r="Q461" s="201" t="s">
        <v>1219</v>
      </c>
      <c r="R461" s="197"/>
      <c r="S461" s="197"/>
      <c r="T461" s="197"/>
      <c r="U461" s="197"/>
    </row>
    <row r="462" spans="11:21">
      <c r="K462" s="197"/>
      <c r="L462" s="197"/>
      <c r="M462" s="197"/>
      <c r="N462" s="197"/>
      <c r="O462" s="197"/>
      <c r="P462" s="201">
        <v>812121</v>
      </c>
      <c r="Q462" s="201" t="s">
        <v>1220</v>
      </c>
      <c r="R462" s="197"/>
      <c r="S462" s="197"/>
      <c r="T462" s="197"/>
      <c r="U462" s="197"/>
    </row>
    <row r="463" spans="11:21">
      <c r="K463" s="197"/>
      <c r="L463" s="197"/>
      <c r="M463" s="197"/>
      <c r="N463" s="197"/>
      <c r="O463" s="197"/>
      <c r="P463" s="201">
        <v>812122</v>
      </c>
      <c r="Q463" s="201" t="s">
        <v>1221</v>
      </c>
      <c r="R463" s="197"/>
      <c r="S463" s="197"/>
      <c r="T463" s="197"/>
      <c r="U463" s="197"/>
    </row>
    <row r="464" spans="11:21">
      <c r="K464" s="197"/>
      <c r="L464" s="197"/>
      <c r="M464" s="197"/>
      <c r="N464" s="197"/>
      <c r="O464" s="197"/>
      <c r="P464" s="201">
        <v>812131</v>
      </c>
      <c r="Q464" s="201" t="s">
        <v>1222</v>
      </c>
      <c r="R464" s="197"/>
      <c r="S464" s="197"/>
      <c r="T464" s="197"/>
      <c r="U464" s="197"/>
    </row>
    <row r="465" spans="11:21">
      <c r="K465" s="197"/>
      <c r="L465" s="197"/>
      <c r="M465" s="197"/>
      <c r="N465" s="197"/>
      <c r="O465" s="197"/>
      <c r="P465" s="201">
        <v>812141</v>
      </c>
      <c r="Q465" s="201" t="s">
        <v>1223</v>
      </c>
      <c r="R465" s="197"/>
      <c r="S465" s="197"/>
      <c r="T465" s="197"/>
      <c r="U465" s="197"/>
    </row>
    <row r="466" spans="11:21">
      <c r="K466" s="197"/>
      <c r="L466" s="197"/>
      <c r="M466" s="197"/>
      <c r="N466" s="197"/>
      <c r="O466" s="197"/>
      <c r="P466" s="201">
        <v>812151</v>
      </c>
      <c r="Q466" s="201" t="s">
        <v>1224</v>
      </c>
      <c r="R466" s="197"/>
      <c r="S466" s="197"/>
      <c r="T466" s="197"/>
      <c r="U466" s="197"/>
    </row>
    <row r="467" spans="11:21">
      <c r="K467" s="197"/>
      <c r="L467" s="197"/>
      <c r="M467" s="197"/>
      <c r="N467" s="197"/>
      <c r="O467" s="197"/>
      <c r="P467" s="201">
        <v>813141</v>
      </c>
      <c r="Q467" s="201" t="s">
        <v>1225</v>
      </c>
      <c r="R467" s="197"/>
      <c r="S467" s="197"/>
      <c r="T467" s="197"/>
      <c r="U467" s="197"/>
    </row>
    <row r="468" spans="11:21">
      <c r="K468" s="197"/>
      <c r="L468" s="197"/>
      <c r="M468" s="197"/>
      <c r="N468" s="197"/>
      <c r="O468" s="197"/>
      <c r="P468" s="201">
        <v>813151</v>
      </c>
      <c r="Q468" s="201" t="s">
        <v>1226</v>
      </c>
      <c r="R468" s="197"/>
      <c r="S468" s="197"/>
      <c r="T468" s="197"/>
      <c r="U468" s="197"/>
    </row>
    <row r="469" spans="11:21">
      <c r="K469" s="197"/>
      <c r="L469" s="197"/>
      <c r="M469" s="197"/>
      <c r="N469" s="197"/>
      <c r="O469" s="197"/>
      <c r="P469" s="201">
        <v>813121</v>
      </c>
      <c r="Q469" s="201" t="s">
        <v>1227</v>
      </c>
      <c r="R469" s="197"/>
      <c r="S469" s="197"/>
      <c r="T469" s="197"/>
      <c r="U469" s="197"/>
    </row>
    <row r="470" spans="11:21">
      <c r="K470" s="197"/>
      <c r="L470" s="197"/>
      <c r="M470" s="197"/>
      <c r="N470" s="197"/>
      <c r="O470" s="197"/>
      <c r="P470" s="201">
        <v>821121</v>
      </c>
      <c r="Q470" s="201" t="s">
        <v>1228</v>
      </c>
      <c r="R470" s="197"/>
      <c r="S470" s="197"/>
      <c r="T470" s="197"/>
      <c r="U470" s="197"/>
    </row>
    <row r="471" spans="11:21">
      <c r="K471" s="197"/>
      <c r="L471" s="197"/>
      <c r="M471" s="197"/>
      <c r="N471" s="197"/>
      <c r="O471" s="197"/>
      <c r="P471" s="201">
        <v>821141</v>
      </c>
      <c r="Q471" s="201" t="s">
        <v>1229</v>
      </c>
      <c r="R471" s="197"/>
      <c r="S471" s="197"/>
      <c r="T471" s="197"/>
      <c r="U471" s="197"/>
    </row>
    <row r="472" spans="11:21">
      <c r="K472" s="197"/>
      <c r="L472" s="197"/>
      <c r="M472" s="197"/>
      <c r="N472" s="197"/>
      <c r="O472" s="197"/>
      <c r="P472" s="201">
        <v>822151</v>
      </c>
      <c r="Q472" s="201" t="s">
        <v>1230</v>
      </c>
      <c r="R472" s="197"/>
      <c r="S472" s="197"/>
      <c r="T472" s="197"/>
      <c r="U472" s="197"/>
    </row>
    <row r="473" spans="11:21">
      <c r="K473" s="197"/>
      <c r="L473" s="197"/>
      <c r="M473" s="197"/>
      <c r="N473" s="197"/>
      <c r="O473" s="197"/>
      <c r="P473" s="201">
        <v>822141</v>
      </c>
      <c r="Q473" s="201" t="s">
        <v>1231</v>
      </c>
      <c r="R473" s="197"/>
      <c r="S473" s="197"/>
      <c r="T473" s="197"/>
      <c r="U473" s="197"/>
    </row>
    <row r="474" spans="11:21">
      <c r="K474" s="197"/>
      <c r="L474" s="197"/>
      <c r="M474" s="197"/>
      <c r="N474" s="197"/>
      <c r="O474" s="197"/>
      <c r="P474" s="201">
        <v>823151</v>
      </c>
      <c r="Q474" s="201" t="s">
        <v>1232</v>
      </c>
      <c r="R474" s="197"/>
      <c r="S474" s="197"/>
      <c r="T474" s="197"/>
      <c r="U474" s="197"/>
    </row>
    <row r="475" spans="11:21">
      <c r="K475" s="197"/>
      <c r="L475" s="197"/>
      <c r="M475" s="197"/>
      <c r="N475" s="197"/>
      <c r="O475" s="197"/>
      <c r="P475" s="201">
        <v>823141</v>
      </c>
      <c r="Q475" s="201" t="s">
        <v>1233</v>
      </c>
      <c r="R475" s="197"/>
      <c r="S475" s="197"/>
      <c r="T475" s="197"/>
      <c r="U475" s="197"/>
    </row>
    <row r="476" spans="11:21">
      <c r="K476" s="197"/>
      <c r="L476" s="197"/>
      <c r="M476" s="197"/>
      <c r="N476" s="197"/>
      <c r="O476" s="197"/>
      <c r="P476" s="201">
        <v>841121</v>
      </c>
      <c r="Q476" s="201" t="s">
        <v>1234</v>
      </c>
      <c r="R476" s="197"/>
      <c r="S476" s="197"/>
      <c r="T476" s="197"/>
      <c r="U476" s="197"/>
    </row>
    <row r="477" spans="11:21">
      <c r="K477" s="197"/>
      <c r="L477" s="197"/>
      <c r="M477" s="197"/>
      <c r="N477" s="197"/>
      <c r="O477" s="197"/>
      <c r="P477" s="201">
        <v>841141</v>
      </c>
      <c r="Q477" s="201" t="s">
        <v>1235</v>
      </c>
      <c r="R477" s="197"/>
      <c r="S477" s="197"/>
      <c r="T477" s="197"/>
      <c r="U477" s="197"/>
    </row>
    <row r="478" spans="11:21">
      <c r="K478" s="197"/>
      <c r="L478" s="197"/>
      <c r="M478" s="197"/>
      <c r="N478" s="197"/>
      <c r="O478" s="197"/>
      <c r="P478" s="201">
        <v>841151</v>
      </c>
      <c r="Q478" s="201" t="s">
        <v>1236</v>
      </c>
      <c r="R478" s="197"/>
      <c r="S478" s="197"/>
      <c r="T478" s="197"/>
      <c r="U478" s="197"/>
    </row>
    <row r="479" spans="11:21">
      <c r="K479" s="197"/>
      <c r="L479" s="197"/>
      <c r="M479" s="197"/>
      <c r="N479" s="197"/>
      <c r="O479" s="197"/>
      <c r="P479" s="201">
        <v>911121</v>
      </c>
      <c r="Q479" s="201" t="s">
        <v>1237</v>
      </c>
      <c r="R479" s="197"/>
      <c r="S479" s="197"/>
      <c r="T479" s="197"/>
      <c r="U479" s="197"/>
    </row>
    <row r="480" spans="11:21">
      <c r="K480" s="197"/>
      <c r="L480" s="197"/>
      <c r="M480" s="197"/>
      <c r="N480" s="197"/>
      <c r="O480" s="197"/>
      <c r="P480" s="201">
        <v>911441</v>
      </c>
      <c r="Q480" s="201" t="s">
        <v>1238</v>
      </c>
      <c r="R480" s="197"/>
      <c r="S480" s="197"/>
      <c r="T480" s="197"/>
      <c r="U480" s="197"/>
    </row>
    <row r="481" spans="11:21">
      <c r="K481" s="197"/>
      <c r="L481" s="197"/>
      <c r="M481" s="197"/>
      <c r="N481" s="197"/>
      <c r="O481" s="197"/>
      <c r="P481" s="201">
        <v>911451</v>
      </c>
      <c r="Q481" s="201" t="s">
        <v>1239</v>
      </c>
      <c r="R481" s="197"/>
      <c r="S481" s="197"/>
      <c r="T481" s="197"/>
      <c r="U481" s="197"/>
    </row>
    <row r="482" spans="11:21">
      <c r="K482" s="197"/>
      <c r="L482" s="197"/>
      <c r="M482" s="197"/>
      <c r="N482" s="197"/>
      <c r="O482" s="197"/>
      <c r="P482" s="201">
        <v>911431</v>
      </c>
      <c r="Q482" s="201" t="s">
        <v>1240</v>
      </c>
      <c r="R482" s="197"/>
      <c r="S482" s="197"/>
      <c r="T482" s="197"/>
      <c r="U482" s="197"/>
    </row>
    <row r="483" spans="11:21">
      <c r="K483" s="197"/>
      <c r="L483" s="197"/>
      <c r="M483" s="197"/>
      <c r="N483" s="197"/>
      <c r="O483" s="197"/>
      <c r="P483" s="201">
        <v>911541</v>
      </c>
      <c r="Q483" s="201" t="s">
        <v>1241</v>
      </c>
      <c r="R483" s="197"/>
      <c r="S483" s="197"/>
      <c r="T483" s="197"/>
      <c r="U483" s="197"/>
    </row>
    <row r="484" spans="11:21">
      <c r="K484" s="197"/>
      <c r="L484" s="197"/>
      <c r="M484" s="197"/>
      <c r="N484" s="197"/>
      <c r="O484" s="197"/>
      <c r="P484" s="201">
        <v>911551</v>
      </c>
      <c r="Q484" s="201" t="s">
        <v>1242</v>
      </c>
      <c r="R484" s="197"/>
      <c r="S484" s="197"/>
      <c r="T484" s="197"/>
      <c r="U484" s="197"/>
    </row>
    <row r="485" spans="11:21">
      <c r="K485" s="197"/>
      <c r="L485" s="197"/>
      <c r="M485" s="197"/>
      <c r="N485" s="197"/>
      <c r="O485" s="197"/>
      <c r="P485" s="201">
        <v>911851</v>
      </c>
      <c r="Q485" s="201" t="s">
        <v>1243</v>
      </c>
      <c r="R485" s="197"/>
      <c r="S485" s="197"/>
      <c r="T485" s="197"/>
      <c r="U485" s="197"/>
    </row>
    <row r="486" spans="11:21">
      <c r="K486" s="197"/>
      <c r="L486" s="197"/>
      <c r="M486" s="197"/>
      <c r="N486" s="197"/>
      <c r="O486" s="197"/>
      <c r="P486" s="201">
        <v>912341</v>
      </c>
      <c r="Q486" s="201" t="s">
        <v>1244</v>
      </c>
      <c r="R486" s="197"/>
      <c r="S486" s="197"/>
      <c r="T486" s="197"/>
      <c r="U486" s="197"/>
    </row>
    <row r="487" spans="11:21">
      <c r="K487" s="197"/>
      <c r="L487" s="197"/>
      <c r="M487" s="197"/>
      <c r="N487" s="197"/>
      <c r="O487" s="197"/>
      <c r="P487" s="201">
        <v>912321</v>
      </c>
      <c r="Q487" s="201" t="s">
        <v>1245</v>
      </c>
      <c r="R487" s="197"/>
      <c r="S487" s="197"/>
      <c r="T487" s="197"/>
      <c r="U487" s="197"/>
    </row>
    <row r="488" spans="11:21">
      <c r="K488" s="197"/>
      <c r="L488" s="197"/>
      <c r="M488" s="197"/>
      <c r="N488" s="197"/>
      <c r="O488" s="197"/>
      <c r="P488" s="201">
        <v>912421</v>
      </c>
      <c r="Q488" s="201" t="s">
        <v>1246</v>
      </c>
      <c r="R488" s="197"/>
      <c r="S488" s="197"/>
      <c r="T488" s="197"/>
      <c r="U488" s="197"/>
    </row>
    <row r="489" spans="11:21">
      <c r="K489" s="197"/>
      <c r="L489" s="197"/>
      <c r="M489" s="197"/>
      <c r="N489" s="197"/>
      <c r="O489" s="197"/>
      <c r="P489" s="201">
        <v>912221</v>
      </c>
      <c r="Q489" s="201" t="s">
        <v>1247</v>
      </c>
      <c r="R489" s="197"/>
      <c r="S489" s="197"/>
      <c r="T489" s="197"/>
      <c r="U489" s="197"/>
    </row>
    <row r="490" spans="11:21">
      <c r="K490" s="197"/>
      <c r="L490" s="197"/>
      <c r="M490" s="197"/>
      <c r="N490" s="197"/>
      <c r="O490" s="197"/>
      <c r="P490" s="201">
        <v>921121</v>
      </c>
      <c r="Q490" s="201" t="s">
        <v>1248</v>
      </c>
      <c r="R490" s="197"/>
      <c r="S490" s="197"/>
      <c r="T490" s="197"/>
      <c r="U490" s="197"/>
    </row>
    <row r="491" spans="11:21">
      <c r="K491" s="197"/>
      <c r="L491" s="197"/>
      <c r="M491" s="197"/>
      <c r="N491" s="197"/>
      <c r="O491" s="197"/>
      <c r="P491" s="201">
        <v>921541</v>
      </c>
      <c r="Q491" s="201" t="s">
        <v>1249</v>
      </c>
      <c r="R491" s="197"/>
      <c r="S491" s="197"/>
      <c r="T491" s="197"/>
      <c r="U491" s="197"/>
    </row>
    <row r="492" spans="11:21">
      <c r="K492" s="197"/>
      <c r="L492" s="197"/>
      <c r="M492" s="197"/>
      <c r="N492" s="197"/>
      <c r="O492" s="197"/>
      <c r="P492" s="201">
        <v>921551</v>
      </c>
      <c r="Q492" s="201" t="s">
        <v>1250</v>
      </c>
      <c r="R492" s="197"/>
      <c r="S492" s="197"/>
      <c r="T492" s="197"/>
      <c r="U492" s="197"/>
    </row>
    <row r="493" spans="11:21">
      <c r="K493" s="197"/>
      <c r="L493" s="197"/>
      <c r="M493" s="197"/>
      <c r="N493" s="197"/>
      <c r="O493" s="197"/>
      <c r="P493" s="201">
        <v>921521</v>
      </c>
      <c r="Q493" s="201" t="s">
        <v>1251</v>
      </c>
      <c r="R493" s="197"/>
      <c r="S493" s="197"/>
      <c r="T493" s="197"/>
      <c r="U493" s="197"/>
    </row>
    <row r="494" spans="11:21">
      <c r="K494" s="197"/>
      <c r="L494" s="197"/>
      <c r="M494" s="197"/>
      <c r="N494" s="197"/>
      <c r="O494" s="197"/>
      <c r="P494" s="201">
        <v>921621</v>
      </c>
      <c r="Q494" s="201" t="s">
        <v>1252</v>
      </c>
      <c r="R494" s="197"/>
      <c r="S494" s="197"/>
      <c r="T494" s="197"/>
      <c r="U494" s="197"/>
    </row>
    <row r="495" spans="11:21">
      <c r="K495" s="197"/>
      <c r="L495" s="197"/>
      <c r="M495" s="197"/>
      <c r="N495" s="197"/>
      <c r="O495" s="197"/>
      <c r="P495" s="201">
        <v>921631</v>
      </c>
      <c r="Q495" s="201" t="s">
        <v>1253</v>
      </c>
      <c r="R495" s="197"/>
      <c r="S495" s="197"/>
      <c r="T495" s="197"/>
      <c r="U495" s="197"/>
    </row>
    <row r="496" spans="11:21">
      <c r="K496" s="197"/>
      <c r="L496" s="197"/>
      <c r="M496" s="197"/>
      <c r="N496" s="197"/>
      <c r="O496" s="197"/>
      <c r="P496" s="201">
        <v>921641</v>
      </c>
      <c r="Q496" s="201" t="s">
        <v>1254</v>
      </c>
      <c r="R496" s="197"/>
      <c r="S496" s="197"/>
      <c r="T496" s="197"/>
      <c r="U496" s="197"/>
    </row>
    <row r="497" spans="11:21">
      <c r="K497" s="197"/>
      <c r="L497" s="197"/>
      <c r="M497" s="197"/>
      <c r="N497" s="197"/>
      <c r="O497" s="197"/>
      <c r="P497" s="201">
        <v>921651</v>
      </c>
      <c r="Q497" s="201" t="s">
        <v>1255</v>
      </c>
      <c r="R497" s="197"/>
      <c r="S497" s="197"/>
      <c r="T497" s="197"/>
      <c r="U497" s="197"/>
    </row>
    <row r="498" spans="11:21">
      <c r="K498" s="197"/>
      <c r="L498" s="197"/>
      <c r="M498" s="197"/>
      <c r="N498" s="197"/>
      <c r="O498" s="197"/>
      <c r="P498" s="201">
        <v>921921</v>
      </c>
      <c r="Q498" s="201" t="s">
        <v>1256</v>
      </c>
      <c r="R498" s="197"/>
      <c r="S498" s="197"/>
      <c r="T498" s="197"/>
      <c r="U498" s="197"/>
    </row>
    <row r="499" spans="11:21">
      <c r="K499" s="197"/>
      <c r="L499" s="197"/>
      <c r="M499" s="197"/>
      <c r="N499" s="197"/>
      <c r="O499" s="197"/>
      <c r="P499" s="201">
        <v>921922</v>
      </c>
      <c r="Q499" s="201" t="s">
        <v>1257</v>
      </c>
      <c r="R499" s="197"/>
      <c r="S499" s="197"/>
      <c r="T499" s="197"/>
      <c r="U499" s="197"/>
    </row>
    <row r="500" spans="11:21">
      <c r="K500" s="197"/>
      <c r="L500" s="197"/>
      <c r="M500" s="197"/>
      <c r="N500" s="197"/>
      <c r="O500" s="197"/>
      <c r="P500" s="201">
        <v>921923</v>
      </c>
      <c r="Q500" s="201" t="s">
        <v>1258</v>
      </c>
      <c r="R500" s="197"/>
      <c r="S500" s="197"/>
      <c r="T500" s="197"/>
      <c r="U500" s="197"/>
    </row>
    <row r="501" spans="11:21">
      <c r="K501" s="197"/>
      <c r="L501" s="197"/>
      <c r="M501" s="197"/>
      <c r="N501" s="197"/>
      <c r="O501" s="197"/>
      <c r="P501" s="201">
        <v>921931</v>
      </c>
      <c r="Q501" s="201" t="s">
        <v>1259</v>
      </c>
      <c r="R501" s="197"/>
      <c r="S501" s="197"/>
      <c r="T501" s="197"/>
      <c r="U501" s="197"/>
    </row>
    <row r="502" spans="11:21">
      <c r="K502" s="197"/>
      <c r="L502" s="197"/>
      <c r="M502" s="197"/>
      <c r="N502" s="197"/>
      <c r="O502" s="197"/>
      <c r="P502" s="201">
        <v>921941</v>
      </c>
      <c r="Q502" s="201" t="s">
        <v>1260</v>
      </c>
      <c r="R502" s="197"/>
      <c r="S502" s="197"/>
      <c r="T502" s="197"/>
      <c r="U502" s="197"/>
    </row>
    <row r="503" spans="11:21">
      <c r="K503" s="197"/>
      <c r="L503" s="197"/>
      <c r="M503" s="197"/>
      <c r="N503" s="197"/>
      <c r="O503" s="197"/>
      <c r="P503" s="201">
        <v>921951</v>
      </c>
      <c r="Q503" s="201" t="s">
        <v>1261</v>
      </c>
      <c r="R503" s="197"/>
      <c r="S503" s="197"/>
      <c r="T503" s="197"/>
      <c r="U503" s="197"/>
    </row>
    <row r="504" spans="11:21">
      <c r="K504" s="197"/>
      <c r="L504" s="197"/>
      <c r="M504" s="197"/>
      <c r="N504" s="197"/>
      <c r="O504" s="197"/>
      <c r="P504" s="201">
        <v>921962</v>
      </c>
      <c r="Q504" s="201" t="s">
        <v>1262</v>
      </c>
      <c r="R504" s="197"/>
      <c r="S504" s="197"/>
      <c r="T504" s="197"/>
      <c r="U504" s="197"/>
    </row>
    <row r="505" spans="11:21">
      <c r="K505" s="197"/>
      <c r="L505" s="197"/>
      <c r="M505" s="197"/>
      <c r="N505" s="197"/>
      <c r="O505" s="197"/>
      <c r="P505" s="201">
        <v>922322</v>
      </c>
      <c r="Q505" s="201" t="s">
        <v>1263</v>
      </c>
      <c r="R505" s="197"/>
      <c r="S505" s="197"/>
      <c r="T505" s="197"/>
      <c r="U505" s="197"/>
    </row>
    <row r="506" spans="11:21">
      <c r="K506" s="197"/>
      <c r="L506" s="197"/>
      <c r="M506" s="197"/>
      <c r="N506" s="197"/>
      <c r="O506" s="197"/>
      <c r="P506" s="197"/>
      <c r="Q506" s="197"/>
      <c r="R506" s="197"/>
      <c r="S506" s="197"/>
      <c r="T506" s="197"/>
      <c r="U506" s="197"/>
    </row>
    <row r="507" spans="11:21">
      <c r="K507" s="197"/>
      <c r="L507" s="197"/>
      <c r="M507" s="197"/>
      <c r="N507" s="197"/>
      <c r="O507" s="197"/>
      <c r="P507" s="197"/>
      <c r="Q507" s="197"/>
      <c r="R507" s="197"/>
      <c r="S507" s="197"/>
      <c r="T507" s="197"/>
      <c r="U507" s="197"/>
    </row>
    <row r="508" spans="11:21">
      <c r="K508" s="197"/>
      <c r="L508" s="197"/>
      <c r="M508" s="197"/>
      <c r="N508" s="197"/>
      <c r="O508" s="197"/>
      <c r="P508" s="197"/>
      <c r="Q508" s="197"/>
      <c r="R508" s="197"/>
      <c r="S508" s="197"/>
      <c r="T508" s="197"/>
      <c r="U508" s="197"/>
    </row>
    <row r="509" spans="11:21">
      <c r="K509" s="197"/>
      <c r="L509" s="197"/>
      <c r="M509" s="197"/>
      <c r="N509" s="197"/>
      <c r="O509" s="197"/>
      <c r="P509" s="197"/>
      <c r="Q509" s="197"/>
      <c r="R509" s="197"/>
      <c r="S509" s="197"/>
      <c r="T509" s="197"/>
      <c r="U509" s="197"/>
    </row>
    <row r="510" spans="11:21">
      <c r="K510" s="197"/>
      <c r="L510" s="197"/>
      <c r="M510" s="197"/>
      <c r="N510" s="197"/>
      <c r="O510" s="197"/>
      <c r="P510" s="201">
        <v>311111</v>
      </c>
      <c r="Q510" s="220" t="s">
        <v>1319</v>
      </c>
      <c r="R510" s="197"/>
      <c r="S510" s="197"/>
      <c r="T510" s="197">
        <v>311</v>
      </c>
      <c r="U510" s="197" t="s">
        <v>1384</v>
      </c>
    </row>
    <row r="511" spans="11:21">
      <c r="K511" s="197"/>
      <c r="L511" s="197"/>
      <c r="M511" s="197"/>
      <c r="N511" s="197"/>
      <c r="O511" s="197"/>
      <c r="P511" s="201">
        <v>311112</v>
      </c>
      <c r="Q511" s="220" t="s">
        <v>1320</v>
      </c>
      <c r="R511" s="197"/>
      <c r="S511" s="197"/>
      <c r="T511" s="197">
        <v>311</v>
      </c>
      <c r="U511" s="197" t="s">
        <v>1384</v>
      </c>
    </row>
    <row r="512" spans="11:21">
      <c r="K512" s="197"/>
      <c r="L512" s="197"/>
      <c r="M512" s="197"/>
      <c r="N512" s="197"/>
      <c r="O512" s="197"/>
      <c r="P512" s="201">
        <v>311113</v>
      </c>
      <c r="Q512" s="220" t="s">
        <v>1321</v>
      </c>
      <c r="R512" s="197"/>
      <c r="S512" s="197"/>
      <c r="T512" s="197">
        <v>311</v>
      </c>
      <c r="U512" s="197" t="s">
        <v>1384</v>
      </c>
    </row>
    <row r="513" spans="11:21">
      <c r="K513" s="197"/>
      <c r="L513" s="197"/>
      <c r="M513" s="197"/>
      <c r="N513" s="197"/>
      <c r="O513" s="197"/>
      <c r="P513" s="201">
        <v>311121</v>
      </c>
      <c r="Q513" s="220" t="s">
        <v>1322</v>
      </c>
      <c r="R513" s="197"/>
      <c r="S513" s="197"/>
      <c r="T513" s="197">
        <v>311</v>
      </c>
      <c r="U513" s="197" t="s">
        <v>1384</v>
      </c>
    </row>
    <row r="514" spans="11:21">
      <c r="K514" s="197"/>
      <c r="L514" s="197"/>
      <c r="M514" s="197"/>
      <c r="N514" s="197"/>
      <c r="O514" s="197"/>
      <c r="P514" s="201">
        <v>311131</v>
      </c>
      <c r="Q514" s="220" t="s">
        <v>1323</v>
      </c>
      <c r="R514" s="197"/>
      <c r="S514" s="197"/>
      <c r="T514" s="197">
        <v>311</v>
      </c>
      <c r="U514" s="197" t="s">
        <v>1384</v>
      </c>
    </row>
    <row r="515" spans="11:21">
      <c r="K515" s="197"/>
      <c r="L515" s="197"/>
      <c r="M515" s="197"/>
      <c r="N515" s="197"/>
      <c r="O515" s="197"/>
      <c r="P515" s="201">
        <v>311141</v>
      </c>
      <c r="Q515" s="220" t="s">
        <v>1324</v>
      </c>
      <c r="R515" s="197"/>
      <c r="S515" s="197"/>
      <c r="T515" s="197">
        <v>311</v>
      </c>
      <c r="U515" s="197" t="s">
        <v>1384</v>
      </c>
    </row>
    <row r="516" spans="11:21">
      <c r="K516" s="197"/>
      <c r="L516" s="197"/>
      <c r="M516" s="197"/>
      <c r="N516" s="197"/>
      <c r="O516" s="197"/>
      <c r="P516" s="201">
        <v>311151</v>
      </c>
      <c r="Q516" s="220" t="s">
        <v>1325</v>
      </c>
      <c r="R516" s="197"/>
      <c r="S516" s="197"/>
      <c r="T516" s="197">
        <v>311</v>
      </c>
      <c r="U516" s="197" t="s">
        <v>1384</v>
      </c>
    </row>
    <row r="517" spans="11:21">
      <c r="K517" s="197"/>
      <c r="L517" s="197"/>
      <c r="M517" s="197"/>
      <c r="N517" s="197"/>
      <c r="O517" s="197"/>
      <c r="P517" s="201">
        <v>311161</v>
      </c>
      <c r="Q517" s="220" t="s">
        <v>1326</v>
      </c>
      <c r="R517" s="197"/>
      <c r="S517" s="197"/>
      <c r="T517" s="197">
        <v>311</v>
      </c>
      <c r="U517" s="197" t="s">
        <v>1384</v>
      </c>
    </row>
    <row r="518" spans="11:21">
      <c r="K518" s="197"/>
      <c r="L518" s="197"/>
      <c r="M518" s="197"/>
      <c r="N518" s="197"/>
      <c r="O518" s="197"/>
      <c r="P518" s="201">
        <v>311211</v>
      </c>
      <c r="Q518" s="220" t="s">
        <v>1327</v>
      </c>
      <c r="R518" s="197"/>
      <c r="S518" s="197"/>
      <c r="T518" s="197">
        <v>311</v>
      </c>
      <c r="U518" s="197" t="s">
        <v>1384</v>
      </c>
    </row>
    <row r="519" spans="11:21">
      <c r="K519" s="197"/>
      <c r="L519" s="197"/>
      <c r="M519" s="197"/>
      <c r="N519" s="197"/>
      <c r="O519" s="197"/>
      <c r="P519" s="201">
        <v>311221</v>
      </c>
      <c r="Q519" s="220" t="s">
        <v>1328</v>
      </c>
      <c r="R519" s="197"/>
      <c r="S519" s="197"/>
      <c r="T519" s="197">
        <v>311</v>
      </c>
      <c r="U519" s="197" t="s">
        <v>1384</v>
      </c>
    </row>
    <row r="520" spans="11:21">
      <c r="K520" s="197"/>
      <c r="L520" s="197"/>
      <c r="M520" s="197"/>
      <c r="N520" s="197"/>
      <c r="O520" s="197"/>
      <c r="P520" s="201">
        <v>311231</v>
      </c>
      <c r="Q520" s="220" t="s">
        <v>1329</v>
      </c>
      <c r="R520" s="197"/>
      <c r="S520" s="197"/>
      <c r="T520" s="197">
        <v>311</v>
      </c>
      <c r="U520" s="197" t="s">
        <v>1384</v>
      </c>
    </row>
    <row r="521" spans="11:21">
      <c r="K521" s="197"/>
      <c r="L521" s="197"/>
      <c r="M521" s="197"/>
      <c r="N521" s="197"/>
      <c r="O521" s="197"/>
      <c r="P521" s="201">
        <v>311241</v>
      </c>
      <c r="Q521" s="220" t="s">
        <v>1330</v>
      </c>
      <c r="R521" s="197"/>
      <c r="S521" s="197"/>
      <c r="T521" s="197">
        <v>311</v>
      </c>
      <c r="U521" s="197" t="s">
        <v>1384</v>
      </c>
    </row>
    <row r="522" spans="11:21">
      <c r="K522" s="197"/>
      <c r="L522" s="197"/>
      <c r="M522" s="197"/>
      <c r="N522" s="197"/>
      <c r="O522" s="197"/>
      <c r="P522" s="201">
        <v>311251</v>
      </c>
      <c r="Q522" s="220" t="s">
        <v>1331</v>
      </c>
      <c r="R522" s="197"/>
      <c r="S522" s="197"/>
      <c r="T522" s="197">
        <v>311</v>
      </c>
      <c r="U522" s="197" t="s">
        <v>1384</v>
      </c>
    </row>
    <row r="523" spans="11:21">
      <c r="K523" s="197"/>
      <c r="L523" s="197"/>
      <c r="M523" s="197"/>
      <c r="N523" s="197"/>
      <c r="O523" s="197"/>
      <c r="P523" s="201">
        <v>311261</v>
      </c>
      <c r="Q523" s="220" t="s">
        <v>1332</v>
      </c>
      <c r="R523" s="197"/>
      <c r="S523" s="197"/>
      <c r="T523" s="197">
        <v>311</v>
      </c>
      <c r="U523" s="197" t="s">
        <v>1384</v>
      </c>
    </row>
    <row r="524" spans="11:21">
      <c r="K524" s="197"/>
      <c r="L524" s="197"/>
      <c r="M524" s="197"/>
      <c r="N524" s="197"/>
      <c r="O524" s="197"/>
      <c r="P524" s="201">
        <v>311271</v>
      </c>
      <c r="Q524" s="220" t="s">
        <v>1333</v>
      </c>
      <c r="R524" s="197"/>
      <c r="S524" s="197"/>
      <c r="T524" s="197">
        <v>311</v>
      </c>
      <c r="U524" s="197" t="s">
        <v>1384</v>
      </c>
    </row>
    <row r="525" spans="11:21">
      <c r="K525" s="197"/>
      <c r="L525" s="197"/>
      <c r="M525" s="197"/>
      <c r="N525" s="197"/>
      <c r="O525" s="197"/>
      <c r="P525" s="201">
        <v>311311</v>
      </c>
      <c r="Q525" s="220" t="s">
        <v>1334</v>
      </c>
      <c r="R525" s="197"/>
      <c r="S525" s="197"/>
      <c r="T525" s="197">
        <v>311</v>
      </c>
      <c r="U525" s="197" t="s">
        <v>1384</v>
      </c>
    </row>
    <row r="526" spans="11:21">
      <c r="K526" s="197"/>
      <c r="L526" s="197"/>
      <c r="M526" s="197"/>
      <c r="N526" s="197"/>
      <c r="O526" s="197"/>
      <c r="P526" s="201">
        <v>311411</v>
      </c>
      <c r="Q526" s="220" t="s">
        <v>1335</v>
      </c>
      <c r="R526" s="197"/>
      <c r="S526" s="197"/>
      <c r="T526" s="197">
        <v>311</v>
      </c>
      <c r="U526" s="197" t="s">
        <v>1384</v>
      </c>
    </row>
    <row r="527" spans="11:21">
      <c r="K527" s="197"/>
      <c r="L527" s="197"/>
      <c r="M527" s="197"/>
      <c r="N527" s="197"/>
      <c r="O527" s="197"/>
      <c r="P527" s="201">
        <v>311412</v>
      </c>
      <c r="Q527" s="220" t="s">
        <v>1336</v>
      </c>
      <c r="R527" s="197"/>
      <c r="S527" s="197"/>
      <c r="T527" s="197">
        <v>311</v>
      </c>
      <c r="U527" s="197" t="s">
        <v>1384</v>
      </c>
    </row>
    <row r="528" spans="11:21">
      <c r="K528" s="197"/>
      <c r="L528" s="197"/>
      <c r="M528" s="197"/>
      <c r="N528" s="197"/>
      <c r="O528" s="197"/>
      <c r="P528" s="201">
        <v>311419</v>
      </c>
      <c r="Q528" s="220" t="s">
        <v>1337</v>
      </c>
      <c r="R528" s="197"/>
      <c r="S528" s="197"/>
      <c r="T528" s="197">
        <v>311</v>
      </c>
      <c r="U528" s="197" t="s">
        <v>1384</v>
      </c>
    </row>
    <row r="529" spans="11:21">
      <c r="K529" s="197"/>
      <c r="L529" s="197"/>
      <c r="M529" s="197"/>
      <c r="N529" s="197"/>
      <c r="O529" s="197"/>
      <c r="P529" s="201">
        <v>311511</v>
      </c>
      <c r="Q529" s="220" t="s">
        <v>1338</v>
      </c>
      <c r="R529" s="197"/>
      <c r="S529" s="197"/>
      <c r="T529" s="197">
        <v>311</v>
      </c>
      <c r="U529" s="197" t="s">
        <v>1384</v>
      </c>
    </row>
    <row r="530" spans="11:21">
      <c r="K530" s="197"/>
      <c r="L530" s="197"/>
      <c r="M530" s="197"/>
      <c r="N530" s="197"/>
      <c r="O530" s="197"/>
      <c r="P530" s="201">
        <v>311512</v>
      </c>
      <c r="Q530" s="220" t="s">
        <v>1339</v>
      </c>
      <c r="R530" s="197"/>
      <c r="S530" s="197"/>
      <c r="T530" s="197">
        <v>311</v>
      </c>
      <c r="U530" s="197" t="s">
        <v>1384</v>
      </c>
    </row>
    <row r="531" spans="11:21">
      <c r="K531" s="197"/>
      <c r="L531" s="197"/>
      <c r="M531" s="197"/>
      <c r="N531" s="197"/>
      <c r="O531" s="197"/>
      <c r="P531" s="201">
        <v>311513</v>
      </c>
      <c r="Q531" s="220" t="s">
        <v>1340</v>
      </c>
      <c r="R531" s="197"/>
      <c r="S531" s="197"/>
      <c r="T531" s="197">
        <v>311</v>
      </c>
      <c r="U531" s="197" t="s">
        <v>1384</v>
      </c>
    </row>
    <row r="532" spans="11:21">
      <c r="K532" s="197"/>
      <c r="L532" s="197"/>
      <c r="M532" s="197"/>
      <c r="N532" s="197"/>
      <c r="O532" s="197"/>
      <c r="P532" s="201">
        <v>311519</v>
      </c>
      <c r="Q532" s="220" t="s">
        <v>1341</v>
      </c>
      <c r="R532" s="197"/>
      <c r="S532" s="197"/>
      <c r="T532" s="197">
        <v>311</v>
      </c>
      <c r="U532" s="197" t="s">
        <v>1384</v>
      </c>
    </row>
    <row r="533" spans="11:21">
      <c r="K533" s="197"/>
      <c r="L533" s="197"/>
      <c r="M533" s="197"/>
      <c r="N533" s="197"/>
      <c r="O533" s="197"/>
      <c r="P533" s="201">
        <v>311611</v>
      </c>
      <c r="Q533" s="220" t="s">
        <v>1342</v>
      </c>
      <c r="R533" s="197"/>
      <c r="S533" s="197"/>
      <c r="T533" s="197">
        <v>311</v>
      </c>
      <c r="U533" s="197" t="s">
        <v>1384</v>
      </c>
    </row>
    <row r="534" spans="11:21">
      <c r="K534" s="197"/>
      <c r="L534" s="197"/>
      <c r="M534" s="197"/>
      <c r="N534" s="197"/>
      <c r="O534" s="197"/>
      <c r="P534" s="201">
        <v>311612</v>
      </c>
      <c r="Q534" s="220" t="s">
        <v>1343</v>
      </c>
      <c r="R534" s="197"/>
      <c r="S534" s="197"/>
      <c r="T534" s="197">
        <v>311</v>
      </c>
      <c r="U534" s="197" t="s">
        <v>1384</v>
      </c>
    </row>
    <row r="535" spans="11:21">
      <c r="K535" s="197"/>
      <c r="L535" s="197"/>
      <c r="M535" s="197"/>
      <c r="N535" s="197"/>
      <c r="O535" s="197"/>
      <c r="P535" s="201">
        <v>311711</v>
      </c>
      <c r="Q535" s="220" t="s">
        <v>1344</v>
      </c>
      <c r="R535" s="197"/>
      <c r="S535" s="197"/>
      <c r="T535" s="197">
        <v>311</v>
      </c>
      <c r="U535" s="197" t="s">
        <v>1384</v>
      </c>
    </row>
    <row r="536" spans="11:21">
      <c r="K536" s="197"/>
      <c r="L536" s="197"/>
      <c r="M536" s="197"/>
      <c r="N536" s="197"/>
      <c r="O536" s="197"/>
      <c r="P536" s="201">
        <v>311712</v>
      </c>
      <c r="Q536" s="220" t="s">
        <v>1345</v>
      </c>
      <c r="R536" s="197"/>
      <c r="S536" s="197"/>
      <c r="T536" s="197">
        <v>311</v>
      </c>
      <c r="U536" s="197" t="s">
        <v>1384</v>
      </c>
    </row>
    <row r="537" spans="11:21">
      <c r="K537" s="197"/>
      <c r="L537" s="197"/>
      <c r="M537" s="197"/>
      <c r="N537" s="197"/>
      <c r="O537" s="197"/>
      <c r="P537" s="201">
        <v>311713</v>
      </c>
      <c r="Q537" s="220" t="s">
        <v>1346</v>
      </c>
      <c r="R537" s="197"/>
      <c r="S537" s="197"/>
      <c r="T537" s="197">
        <v>311</v>
      </c>
      <c r="U537" s="197" t="s">
        <v>1384</v>
      </c>
    </row>
    <row r="538" spans="11:21">
      <c r="K538" s="197"/>
      <c r="L538" s="197"/>
      <c r="M538" s="197"/>
      <c r="N538" s="197"/>
      <c r="O538" s="197"/>
      <c r="P538" s="201">
        <v>311911</v>
      </c>
      <c r="Q538" s="220" t="s">
        <v>1347</v>
      </c>
      <c r="R538" s="197"/>
      <c r="S538" s="197"/>
      <c r="T538" s="197">
        <v>311</v>
      </c>
      <c r="U538" s="197" t="s">
        <v>1384</v>
      </c>
    </row>
    <row r="539" spans="11:21">
      <c r="K539" s="197"/>
      <c r="L539" s="197"/>
      <c r="M539" s="197"/>
      <c r="N539" s="197"/>
      <c r="O539" s="197"/>
      <c r="P539" s="201">
        <v>321111</v>
      </c>
      <c r="Q539" s="220" t="s">
        <v>1348</v>
      </c>
      <c r="R539" s="197"/>
      <c r="S539" s="197"/>
      <c r="T539" s="197">
        <v>321</v>
      </c>
      <c r="U539" s="197" t="s">
        <v>1385</v>
      </c>
    </row>
    <row r="540" spans="11:21">
      <c r="K540" s="197"/>
      <c r="L540" s="197"/>
      <c r="M540" s="197"/>
      <c r="N540" s="197"/>
      <c r="O540" s="197"/>
      <c r="P540" s="201">
        <v>321121</v>
      </c>
      <c r="Q540" s="220" t="s">
        <v>1349</v>
      </c>
      <c r="R540" s="197"/>
      <c r="S540" s="197"/>
      <c r="T540" s="197">
        <v>321</v>
      </c>
      <c r="U540" s="197" t="s">
        <v>1385</v>
      </c>
    </row>
    <row r="541" spans="11:21">
      <c r="K541" s="197"/>
      <c r="L541" s="197"/>
      <c r="M541" s="197"/>
      <c r="N541" s="197"/>
      <c r="O541" s="197"/>
      <c r="P541" s="201">
        <v>321122</v>
      </c>
      <c r="Q541" s="220" t="s">
        <v>1350</v>
      </c>
      <c r="R541" s="197"/>
      <c r="S541" s="197"/>
      <c r="T541" s="197">
        <v>321</v>
      </c>
      <c r="U541" s="197" t="s">
        <v>1385</v>
      </c>
    </row>
    <row r="542" spans="11:21">
      <c r="K542" s="197"/>
      <c r="L542" s="197"/>
      <c r="M542" s="197"/>
      <c r="N542" s="197"/>
      <c r="O542" s="197"/>
      <c r="P542" s="201">
        <v>321211</v>
      </c>
      <c r="Q542" s="220" t="s">
        <v>1351</v>
      </c>
      <c r="R542" s="197"/>
      <c r="S542" s="197"/>
      <c r="T542" s="197">
        <v>321</v>
      </c>
      <c r="U542" s="197" t="s">
        <v>1385</v>
      </c>
    </row>
    <row r="543" spans="11:21">
      <c r="K543" s="197"/>
      <c r="L543" s="197"/>
      <c r="M543" s="197"/>
      <c r="N543" s="197"/>
      <c r="O543" s="197"/>
      <c r="P543" s="201">
        <v>321311</v>
      </c>
      <c r="Q543" s="220" t="s">
        <v>1352</v>
      </c>
      <c r="R543" s="197"/>
      <c r="S543" s="197"/>
      <c r="T543" s="197">
        <v>321</v>
      </c>
      <c r="U543" s="197" t="s">
        <v>1385</v>
      </c>
    </row>
    <row r="544" spans="11:21">
      <c r="K544" s="197"/>
      <c r="L544" s="197"/>
      <c r="M544" s="197"/>
      <c r="N544" s="197"/>
      <c r="O544" s="197"/>
      <c r="P544" s="201">
        <v>321312</v>
      </c>
      <c r="Q544" s="220" t="s">
        <v>1353</v>
      </c>
      <c r="R544" s="197"/>
      <c r="S544" s="197"/>
      <c r="T544" s="197">
        <v>321</v>
      </c>
      <c r="U544" s="197" t="s">
        <v>1385</v>
      </c>
    </row>
    <row r="545" spans="11:21">
      <c r="K545" s="197"/>
      <c r="L545" s="197"/>
      <c r="M545" s="197"/>
      <c r="N545" s="197"/>
      <c r="O545" s="197"/>
      <c r="P545" s="201">
        <v>331111</v>
      </c>
      <c r="Q545" s="220" t="s">
        <v>1354</v>
      </c>
      <c r="R545" s="197"/>
      <c r="S545" s="197"/>
      <c r="T545" s="197">
        <v>331</v>
      </c>
      <c r="U545" s="197" t="s">
        <v>1386</v>
      </c>
    </row>
    <row r="546" spans="11:21">
      <c r="K546" s="197"/>
      <c r="L546" s="197"/>
      <c r="M546" s="197"/>
      <c r="N546" s="197"/>
      <c r="O546" s="197"/>
      <c r="P546" s="201">
        <v>331121</v>
      </c>
      <c r="Q546" s="220" t="s">
        <v>1355</v>
      </c>
      <c r="R546" s="197"/>
      <c r="S546" s="197"/>
      <c r="T546" s="197">
        <v>331</v>
      </c>
      <c r="U546" s="197" t="s">
        <v>1386</v>
      </c>
    </row>
    <row r="547" spans="11:21">
      <c r="K547" s="197"/>
      <c r="L547" s="197"/>
      <c r="M547" s="197"/>
      <c r="N547" s="197"/>
      <c r="O547" s="197"/>
      <c r="P547" s="201">
        <v>331131</v>
      </c>
      <c r="Q547" s="220" t="s">
        <v>1356</v>
      </c>
      <c r="R547" s="197"/>
      <c r="S547" s="197"/>
      <c r="T547" s="197">
        <v>331</v>
      </c>
      <c r="U547" s="197" t="s">
        <v>1386</v>
      </c>
    </row>
    <row r="548" spans="11:21">
      <c r="K548" s="197"/>
      <c r="L548" s="197"/>
      <c r="M548" s="197"/>
      <c r="N548" s="197"/>
      <c r="O548" s="197"/>
      <c r="P548" s="201">
        <v>331141</v>
      </c>
      <c r="Q548" s="220" t="s">
        <v>1357</v>
      </c>
      <c r="R548" s="197"/>
      <c r="S548" s="197"/>
      <c r="T548" s="197">
        <v>331</v>
      </c>
      <c r="U548" s="197" t="s">
        <v>1386</v>
      </c>
    </row>
    <row r="549" spans="11:21">
      <c r="K549" s="197"/>
      <c r="L549" s="197"/>
      <c r="M549" s="197"/>
      <c r="N549" s="197"/>
      <c r="O549" s="197"/>
      <c r="P549" s="201">
        <v>331151</v>
      </c>
      <c r="Q549" s="220" t="s">
        <v>1358</v>
      </c>
      <c r="R549" s="197"/>
      <c r="S549" s="197"/>
      <c r="T549" s="197">
        <v>331</v>
      </c>
      <c r="U549" s="197" t="s">
        <v>1386</v>
      </c>
    </row>
    <row r="550" spans="11:21">
      <c r="K550" s="197"/>
      <c r="L550" s="197"/>
      <c r="M550" s="197"/>
      <c r="N550" s="197"/>
      <c r="O550" s="197"/>
      <c r="P550" s="201">
        <v>331161</v>
      </c>
      <c r="Q550" s="220" t="s">
        <v>1359</v>
      </c>
      <c r="R550" s="197"/>
      <c r="S550" s="197"/>
      <c r="T550" s="197">
        <v>331</v>
      </c>
      <c r="U550" s="197" t="s">
        <v>1386</v>
      </c>
    </row>
    <row r="551" spans="11:21">
      <c r="K551" s="197"/>
      <c r="L551" s="197"/>
      <c r="M551" s="197"/>
      <c r="N551" s="197"/>
      <c r="O551" s="197"/>
      <c r="P551" s="201">
        <v>331171</v>
      </c>
      <c r="Q551" s="220" t="s">
        <v>1360</v>
      </c>
      <c r="R551" s="197"/>
      <c r="S551" s="197"/>
      <c r="T551" s="197">
        <v>331</v>
      </c>
      <c r="U551" s="197" t="s">
        <v>1386</v>
      </c>
    </row>
    <row r="552" spans="11:21">
      <c r="K552" s="197"/>
      <c r="L552" s="197"/>
      <c r="M552" s="197"/>
      <c r="N552" s="197"/>
      <c r="O552" s="197"/>
      <c r="P552" s="201">
        <v>331181</v>
      </c>
      <c r="Q552" s="220" t="s">
        <v>1361</v>
      </c>
      <c r="R552" s="197"/>
      <c r="S552" s="197"/>
      <c r="T552" s="197">
        <v>331</v>
      </c>
      <c r="U552" s="197" t="s">
        <v>1386</v>
      </c>
    </row>
    <row r="553" spans="11:21">
      <c r="K553" s="197"/>
      <c r="L553" s="197"/>
      <c r="M553" s="197"/>
      <c r="N553" s="197"/>
      <c r="O553" s="197"/>
      <c r="P553" s="201">
        <v>341111</v>
      </c>
      <c r="Q553" s="220" t="s">
        <v>1362</v>
      </c>
      <c r="R553" s="197"/>
      <c r="S553" s="197"/>
      <c r="T553" s="197">
        <v>341</v>
      </c>
      <c r="U553" s="197" t="s">
        <v>1387</v>
      </c>
    </row>
    <row r="554" spans="11:21">
      <c r="K554" s="197"/>
      <c r="L554" s="197"/>
      <c r="M554" s="197"/>
      <c r="N554" s="197"/>
      <c r="O554" s="197"/>
      <c r="P554" s="201">
        <v>341121</v>
      </c>
      <c r="Q554" s="220" t="s">
        <v>1363</v>
      </c>
      <c r="R554" s="197"/>
      <c r="S554" s="197"/>
      <c r="T554" s="197">
        <v>341</v>
      </c>
      <c r="U554" s="197" t="s">
        <v>1387</v>
      </c>
    </row>
    <row r="555" spans="11:21">
      <c r="K555" s="197"/>
      <c r="L555" s="197"/>
      <c r="M555" s="197"/>
      <c r="N555" s="197"/>
      <c r="O555" s="197"/>
      <c r="P555" s="201">
        <v>341131</v>
      </c>
      <c r="Q555" s="220" t="s">
        <v>1364</v>
      </c>
      <c r="R555" s="197"/>
      <c r="S555" s="197"/>
      <c r="T555" s="197">
        <v>341</v>
      </c>
      <c r="U555" s="197" t="s">
        <v>1387</v>
      </c>
    </row>
    <row r="556" spans="11:21">
      <c r="K556" s="197"/>
      <c r="L556" s="197"/>
      <c r="M556" s="197"/>
      <c r="N556" s="197"/>
      <c r="O556" s="197"/>
      <c r="P556" s="201">
        <v>341141</v>
      </c>
      <c r="Q556" s="220" t="s">
        <v>1365</v>
      </c>
      <c r="R556" s="197"/>
      <c r="S556" s="197"/>
      <c r="T556" s="197">
        <v>341</v>
      </c>
      <c r="U556" s="197" t="s">
        <v>1387</v>
      </c>
    </row>
    <row r="557" spans="11:21">
      <c r="K557" s="197"/>
      <c r="L557" s="197"/>
      <c r="M557" s="197"/>
      <c r="N557" s="197"/>
      <c r="O557" s="197"/>
      <c r="P557" s="201">
        <v>341151</v>
      </c>
      <c r="Q557" s="220" t="s">
        <v>1366</v>
      </c>
      <c r="R557" s="197"/>
      <c r="S557" s="197"/>
      <c r="T557" s="197">
        <v>341</v>
      </c>
      <c r="U557" s="197" t="s">
        <v>1387</v>
      </c>
    </row>
    <row r="558" spans="11:21">
      <c r="K558" s="197"/>
      <c r="L558" s="197"/>
      <c r="M558" s="197"/>
      <c r="N558" s="197"/>
      <c r="O558" s="197"/>
      <c r="P558" s="201">
        <v>341161</v>
      </c>
      <c r="Q558" s="220" t="s">
        <v>1367</v>
      </c>
      <c r="R558" s="197"/>
      <c r="S558" s="197"/>
      <c r="T558" s="197">
        <v>341</v>
      </c>
      <c r="U558" s="197" t="s">
        <v>1387</v>
      </c>
    </row>
    <row r="559" spans="11:21">
      <c r="K559" s="197"/>
      <c r="L559" s="197"/>
      <c r="M559" s="197"/>
      <c r="N559" s="197"/>
      <c r="O559" s="197"/>
      <c r="P559" s="201">
        <v>341171</v>
      </c>
      <c r="Q559" s="220" t="s">
        <v>1368</v>
      </c>
      <c r="R559" s="197"/>
      <c r="S559" s="197"/>
      <c r="T559" s="197">
        <v>341</v>
      </c>
      <c r="U559" s="197" t="s">
        <v>1387</v>
      </c>
    </row>
    <row r="560" spans="11:21">
      <c r="K560" s="197"/>
      <c r="L560" s="197"/>
      <c r="M560" s="197"/>
      <c r="N560" s="197"/>
      <c r="O560" s="197"/>
      <c r="P560" s="201">
        <v>341181</v>
      </c>
      <c r="Q560" s="220" t="s">
        <v>1369</v>
      </c>
      <c r="R560" s="197"/>
      <c r="S560" s="197"/>
      <c r="T560" s="197">
        <v>341</v>
      </c>
      <c r="U560" s="197" t="s">
        <v>1387</v>
      </c>
    </row>
    <row r="561" spans="11:21">
      <c r="K561" s="197"/>
      <c r="L561" s="197"/>
      <c r="M561" s="197"/>
      <c r="N561" s="197"/>
      <c r="O561" s="197"/>
      <c r="P561" s="201">
        <v>351111</v>
      </c>
      <c r="Q561" s="220" t="s">
        <v>1370</v>
      </c>
      <c r="R561" s="197"/>
      <c r="S561" s="197"/>
      <c r="T561" s="197">
        <v>351</v>
      </c>
      <c r="U561" s="197" t="s">
        <v>1388</v>
      </c>
    </row>
    <row r="562" spans="11:21">
      <c r="K562" s="197"/>
      <c r="L562" s="197"/>
      <c r="M562" s="197"/>
      <c r="N562" s="197"/>
      <c r="O562" s="197"/>
      <c r="P562" s="201">
        <v>351121</v>
      </c>
      <c r="Q562" s="220" t="s">
        <v>1371</v>
      </c>
      <c r="R562" s="197"/>
      <c r="S562" s="197"/>
      <c r="T562" s="197">
        <v>351</v>
      </c>
      <c r="U562" s="197" t="s">
        <v>1388</v>
      </c>
    </row>
    <row r="563" spans="11:21">
      <c r="K563" s="197"/>
      <c r="L563" s="197"/>
      <c r="M563" s="197"/>
      <c r="N563" s="197"/>
      <c r="O563" s="197"/>
      <c r="P563" s="201">
        <v>351122</v>
      </c>
      <c r="Q563" s="220" t="s">
        <v>1372</v>
      </c>
      <c r="R563" s="197"/>
      <c r="S563" s="197"/>
      <c r="T563" s="197">
        <v>351</v>
      </c>
      <c r="U563" s="197" t="s">
        <v>1388</v>
      </c>
    </row>
    <row r="564" spans="11:21">
      <c r="K564" s="197"/>
      <c r="L564" s="197"/>
      <c r="M564" s="197"/>
      <c r="N564" s="197"/>
      <c r="O564" s="197"/>
      <c r="P564" s="201">
        <v>351123</v>
      </c>
      <c r="Q564" s="220" t="s">
        <v>1373</v>
      </c>
      <c r="R564" s="197"/>
      <c r="S564" s="197"/>
      <c r="T564" s="197">
        <v>351</v>
      </c>
      <c r="U564" s="197" t="s">
        <v>1388</v>
      </c>
    </row>
    <row r="565" spans="11:21">
      <c r="K565" s="197"/>
      <c r="L565" s="197"/>
      <c r="M565" s="197"/>
      <c r="N565" s="197"/>
      <c r="O565" s="197"/>
      <c r="P565" s="201">
        <v>351131</v>
      </c>
      <c r="Q565" s="220" t="s">
        <v>1374</v>
      </c>
      <c r="R565" s="197"/>
      <c r="S565" s="197"/>
      <c r="T565" s="197">
        <v>351</v>
      </c>
      <c r="U565" s="197" t="s">
        <v>1388</v>
      </c>
    </row>
    <row r="566" spans="11:21">
      <c r="K566" s="197"/>
      <c r="L566" s="197"/>
      <c r="M566" s="197"/>
      <c r="N566" s="197"/>
      <c r="O566" s="197"/>
      <c r="P566" s="201">
        <v>351141</v>
      </c>
      <c r="Q566" s="220" t="s">
        <v>1375</v>
      </c>
      <c r="R566" s="197"/>
      <c r="S566" s="197"/>
      <c r="T566" s="197">
        <v>351</v>
      </c>
      <c r="U566" s="197" t="s">
        <v>1388</v>
      </c>
    </row>
    <row r="567" spans="11:21">
      <c r="K567" s="197"/>
      <c r="L567" s="197"/>
      <c r="M567" s="197"/>
      <c r="N567" s="197"/>
      <c r="O567" s="197"/>
      <c r="P567" s="201">
        <v>351151</v>
      </c>
      <c r="Q567" s="220" t="s">
        <v>1376</v>
      </c>
      <c r="R567" s="197"/>
      <c r="S567" s="197"/>
      <c r="T567" s="197">
        <v>351</v>
      </c>
      <c r="U567" s="197" t="s">
        <v>1388</v>
      </c>
    </row>
    <row r="568" spans="11:21">
      <c r="K568" s="197"/>
      <c r="L568" s="197"/>
      <c r="M568" s="197"/>
      <c r="N568" s="197"/>
      <c r="O568" s="197"/>
      <c r="P568" s="201">
        <v>352111</v>
      </c>
      <c r="Q568" s="220" t="s">
        <v>1377</v>
      </c>
      <c r="R568" s="197"/>
      <c r="S568" s="197"/>
      <c r="T568" s="197">
        <v>352</v>
      </c>
      <c r="U568" s="197" t="s">
        <v>1389</v>
      </c>
    </row>
    <row r="569" spans="11:21">
      <c r="K569" s="197"/>
      <c r="L569" s="197"/>
      <c r="M569" s="197"/>
      <c r="N569" s="197"/>
      <c r="O569" s="197"/>
      <c r="P569" s="201">
        <v>352121</v>
      </c>
      <c r="Q569" s="220" t="s">
        <v>1378</v>
      </c>
      <c r="R569" s="197"/>
      <c r="S569" s="197"/>
      <c r="T569" s="197">
        <v>352</v>
      </c>
      <c r="U569" s="197" t="s">
        <v>1389</v>
      </c>
    </row>
    <row r="570" spans="11:21">
      <c r="K570" s="197"/>
      <c r="L570" s="197"/>
      <c r="M570" s="197"/>
      <c r="N570" s="197"/>
      <c r="O570" s="197"/>
      <c r="P570" s="201">
        <v>352122</v>
      </c>
      <c r="Q570" s="220" t="s">
        <v>1379</v>
      </c>
      <c r="R570" s="197"/>
      <c r="S570" s="197"/>
      <c r="T570" s="197">
        <v>352</v>
      </c>
      <c r="U570" s="197" t="s">
        <v>1389</v>
      </c>
    </row>
    <row r="571" spans="11:21">
      <c r="K571" s="197"/>
      <c r="L571" s="197"/>
      <c r="M571" s="197"/>
      <c r="N571" s="197"/>
      <c r="O571" s="197"/>
      <c r="P571" s="201">
        <v>352123</v>
      </c>
      <c r="Q571" s="220" t="s">
        <v>1380</v>
      </c>
      <c r="R571" s="197"/>
      <c r="S571" s="197"/>
      <c r="T571" s="197">
        <v>352</v>
      </c>
      <c r="U571" s="197" t="s">
        <v>1389</v>
      </c>
    </row>
    <row r="572" spans="11:21">
      <c r="K572" s="197"/>
      <c r="L572" s="197"/>
      <c r="M572" s="197"/>
      <c r="N572" s="197"/>
      <c r="O572" s="197"/>
      <c r="P572" s="201">
        <v>352131</v>
      </c>
      <c r="Q572" s="220" t="s">
        <v>1381</v>
      </c>
      <c r="R572" s="197"/>
      <c r="S572" s="197"/>
      <c r="T572" s="197">
        <v>352</v>
      </c>
      <c r="U572" s="197" t="s">
        <v>1389</v>
      </c>
    </row>
    <row r="573" spans="11:21">
      <c r="K573" s="197"/>
      <c r="L573" s="197"/>
      <c r="M573" s="197"/>
      <c r="N573" s="197"/>
      <c r="O573" s="197"/>
      <c r="P573" s="201">
        <v>352141</v>
      </c>
      <c r="Q573" s="220" t="s">
        <v>1382</v>
      </c>
      <c r="R573" s="197"/>
      <c r="S573" s="197"/>
      <c r="T573" s="197">
        <v>352</v>
      </c>
      <c r="U573" s="197" t="s">
        <v>1389</v>
      </c>
    </row>
    <row r="574" spans="11:21">
      <c r="K574" s="197"/>
      <c r="L574" s="197"/>
      <c r="M574" s="197"/>
      <c r="N574" s="197"/>
      <c r="O574" s="197"/>
      <c r="P574" s="201">
        <v>352151</v>
      </c>
      <c r="Q574" s="220" t="s">
        <v>1383</v>
      </c>
      <c r="R574" s="197"/>
      <c r="S574" s="197"/>
      <c r="T574" s="197">
        <v>352</v>
      </c>
      <c r="U574" s="197" t="s">
        <v>1389</v>
      </c>
    </row>
  </sheetData>
  <sheetProtection algorithmName="SHA-512" hashValue="v/MElQTKAOb1jN9G1ZE31/i1tc8rbIbGhE4xU0eFpOAcZzwMRoG6l0fRDkT9oM0PDTlPAZ+rok0TpsX9NU6u5A==" saltValue="uNDHJ8GofYEgMua0Lt6gOQ==" spinCount="100000" sheet="1" formatCells="0" formatColumns="0" formatRows="0"/>
  <autoFilter ref="A7:H158"/>
  <dataConsolidate/>
  <conditionalFormatting sqref="D69:D158">
    <cfRule type="expression" dxfId="21" priority="24">
      <formula>AND(+LEN(D69)&lt;&gt;6,D69&gt;0)</formula>
    </cfRule>
  </conditionalFormatting>
  <conditionalFormatting sqref="D69:D158">
    <cfRule type="expression" dxfId="20" priority="22">
      <formula>AND(+LEN(D69)&lt;6,D69&gt;0)</formula>
    </cfRule>
  </conditionalFormatting>
  <conditionalFormatting sqref="D69:D158">
    <cfRule type="expression" dxfId="19" priority="21">
      <formula>+OR($K69=0,AND($L69&gt;0,$L69&lt;6))</formula>
    </cfRule>
  </conditionalFormatting>
  <conditionalFormatting sqref="D69:D158">
    <cfRule type="expression" dxfId="18" priority="19">
      <formula>$K69=0</formula>
    </cfRule>
  </conditionalFormatting>
  <conditionalFormatting sqref="D56">
    <cfRule type="expression" dxfId="17" priority="18">
      <formula>AND(+LEN(D56)&lt;6,D56&gt;0)</formula>
    </cfRule>
  </conditionalFormatting>
  <conditionalFormatting sqref="D8:D68">
    <cfRule type="expression" dxfId="16" priority="17">
      <formula>AND(+LEN(D8)&lt;&gt;6,D8&gt;0)</formula>
    </cfRule>
  </conditionalFormatting>
  <conditionalFormatting sqref="D20:D56">
    <cfRule type="expression" dxfId="15" priority="16">
      <formula>+OR($K20=0,AND($L20&gt;0,$L20&lt;6))</formula>
    </cfRule>
  </conditionalFormatting>
  <conditionalFormatting sqref="D57:D68">
    <cfRule type="expression" dxfId="14" priority="15">
      <formula>AND(+LEN(D57)&lt;6,D57&gt;0)</formula>
    </cfRule>
  </conditionalFormatting>
  <conditionalFormatting sqref="D57:D68">
    <cfRule type="expression" dxfId="13" priority="14">
      <formula>+OR($K57=0,AND($L57&gt;0,$L57&lt;6))</formula>
    </cfRule>
  </conditionalFormatting>
  <conditionalFormatting sqref="D8">
    <cfRule type="expression" dxfId="12" priority="13">
      <formula>$K8=0</formula>
    </cfRule>
  </conditionalFormatting>
  <conditionalFormatting sqref="D9:D68">
    <cfRule type="expression" dxfId="11" priority="12">
      <formula>$K9=0</formula>
    </cfRule>
  </conditionalFormatting>
  <conditionalFormatting sqref="D8:D34">
    <cfRule type="expression" dxfId="10" priority="11">
      <formula>AND(+LEN(D8)&lt;&gt;6,D8&gt;0)</formula>
    </cfRule>
  </conditionalFormatting>
  <conditionalFormatting sqref="D8:D34">
    <cfRule type="expression" dxfId="9" priority="10">
      <formula>+OR($K8=0,AND($L8&gt;0,$L8&lt;6))</formula>
    </cfRule>
  </conditionalFormatting>
  <conditionalFormatting sqref="D8:D34">
    <cfRule type="expression" dxfId="8" priority="9">
      <formula>$K8=0</formula>
    </cfRule>
  </conditionalFormatting>
  <conditionalFormatting sqref="D8:D55">
    <cfRule type="expression" dxfId="7" priority="8">
      <formula>AND(+LEN(D8)&lt;&gt;6,D8&gt;0)</formula>
    </cfRule>
  </conditionalFormatting>
  <conditionalFormatting sqref="D20:D55">
    <cfRule type="expression" dxfId="6" priority="7">
      <formula>+OR($K20=0,AND($L20&gt;0,$L20&lt;6))</formula>
    </cfRule>
  </conditionalFormatting>
  <conditionalFormatting sqref="D8">
    <cfRule type="expression" dxfId="5" priority="6">
      <formula>$K8=0</formula>
    </cfRule>
  </conditionalFormatting>
  <conditionalFormatting sqref="D9:D55">
    <cfRule type="expression" dxfId="4" priority="5">
      <formula>$K9=0</formula>
    </cfRule>
  </conditionalFormatting>
  <conditionalFormatting sqref="D9">
    <cfRule type="expression" dxfId="3" priority="4">
      <formula>$K9=0</formula>
    </cfRule>
  </conditionalFormatting>
  <conditionalFormatting sqref="D56">
    <cfRule type="expression" dxfId="2" priority="3">
      <formula>AND(+LEN(D56)&lt;&gt;6,D56&gt;0)</formula>
    </cfRule>
  </conditionalFormatting>
  <conditionalFormatting sqref="D56">
    <cfRule type="expression" dxfId="1" priority="2">
      <formula>+OR($K56=0,AND($L56&gt;0,$L56&lt;6))</formula>
    </cfRule>
  </conditionalFormatting>
  <conditionalFormatting sqref="D56">
    <cfRule type="expression" dxfId="0" priority="1">
      <formula>$K56=0</formula>
    </cfRule>
  </conditionalFormatting>
  <dataValidations count="2">
    <dataValidation type="list" allowBlank="1" showInputMessage="1" showErrorMessage="1" sqref="C5">
      <formula1>$M$9:$M$20</formula1>
    </dataValidation>
    <dataValidation type="list" allowBlank="1" showInputMessage="1" showErrorMessage="1" sqref="C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0"/>
  <sheetViews>
    <sheetView tabSelected="1" workbookViewId="0">
      <selection activeCell="E7" sqref="E7:K7"/>
    </sheetView>
  </sheetViews>
  <sheetFormatPr defaultRowHeight="15"/>
  <cols>
    <col min="1" max="3" width="9.140625" style="59"/>
    <col min="4" max="4" width="12.140625" style="59" customWidth="1"/>
    <col min="5" max="5" width="16" style="59" customWidth="1"/>
    <col min="6" max="6" width="13.5703125" style="59" customWidth="1"/>
    <col min="7" max="7" width="14.28515625" style="59" customWidth="1"/>
    <col min="8" max="8" width="16.5703125" style="59" customWidth="1"/>
    <col min="9" max="9" width="16.85546875" style="59" customWidth="1"/>
    <col min="10" max="10" width="17.85546875" style="59" customWidth="1"/>
    <col min="11" max="11" width="18" style="59" customWidth="1"/>
    <col min="12" max="12" width="17" style="59" customWidth="1"/>
    <col min="13" max="14" width="17.85546875" style="59" customWidth="1"/>
    <col min="15" max="15" width="11.140625" style="59" customWidth="1"/>
    <col min="16" max="16" width="13.28515625" style="59" customWidth="1"/>
    <col min="17" max="17" width="19.28515625" style="59" customWidth="1"/>
    <col min="18" max="18" width="17.42578125" style="59" customWidth="1"/>
    <col min="19" max="19" width="12.5703125" style="59" customWidth="1"/>
    <col min="20" max="23" width="9.140625" style="59"/>
    <col min="24" max="24" width="9.140625" style="59" hidden="1" customWidth="1"/>
    <col min="25" max="26" width="9.140625" style="59" customWidth="1"/>
    <col min="27" max="16384" width="9.140625" style="59"/>
  </cols>
  <sheetData>
    <row r="1" spans="1:24" ht="21">
      <c r="D1" s="133" t="s">
        <v>1269</v>
      </c>
      <c r="P1" s="134"/>
      <c r="X1" s="59" t="s">
        <v>1316</v>
      </c>
    </row>
    <row r="2" spans="1:24">
      <c r="D2" s="133"/>
      <c r="X2" s="59" t="s">
        <v>1318</v>
      </c>
    </row>
    <row r="3" spans="1:24" ht="15.75" thickBot="1">
      <c r="X3" s="59" t="str">
        <f>+VLOOKUP(I4,'Rashodi- plan-izvršenje'!AE9:AF189,2,FALSE)</f>
        <v xml:space="preserve">општина </v>
      </c>
    </row>
    <row r="4" spans="1:24" ht="16.5" thickBot="1">
      <c r="A4" s="320" t="s">
        <v>1270</v>
      </c>
      <c r="B4" s="320"/>
      <c r="C4" s="320"/>
      <c r="D4" s="321"/>
      <c r="E4" s="314" t="str">
        <f>+'Rashodi- plan-izvršenje'!C3:C3</f>
        <v>БОСИЛЕГРАД</v>
      </c>
      <c r="F4" s="315"/>
      <c r="G4" s="315"/>
      <c r="H4" s="316"/>
      <c r="I4" s="221">
        <f>+'Rashodi- plan-izvršenje'!G3</f>
        <v>28</v>
      </c>
      <c r="X4" s="59" t="s">
        <v>1560</v>
      </c>
    </row>
    <row r="5" spans="1:24" ht="16.5" thickBot="1">
      <c r="A5" s="320" t="s">
        <v>1271</v>
      </c>
      <c r="B5" s="320"/>
      <c r="C5" s="320"/>
      <c r="D5" s="320"/>
      <c r="E5" s="222" t="str">
        <f>+'Rashodi- plan-izvršenje'!D5</f>
        <v>I - II</v>
      </c>
      <c r="F5" s="223">
        <f>+'Rashodi- plan-izvršenje'!E5</f>
        <v>2019</v>
      </c>
      <c r="G5" s="171" t="s">
        <v>1272</v>
      </c>
      <c r="X5" s="59" t="str">
        <f>+CONCATENATE(X1,X3,E4,X2)</f>
        <v>Овим потврђујемо да општина БОСИЛЕГРАД,  на крају овог извештајног периода, нема обавезе по основу задуживања</v>
      </c>
    </row>
    <row r="7" spans="1:24" ht="41.25" customHeight="1">
      <c r="D7" s="172" t="s">
        <v>1317</v>
      </c>
      <c r="E7" s="317" t="s">
        <v>1841</v>
      </c>
      <c r="F7" s="318"/>
      <c r="G7" s="318"/>
      <c r="H7" s="318"/>
      <c r="I7" s="318"/>
      <c r="J7" s="318"/>
      <c r="K7" s="319"/>
      <c r="N7" s="180"/>
    </row>
    <row r="9" spans="1:24" ht="102.75" customHeight="1">
      <c r="A9" s="137" t="s">
        <v>1273</v>
      </c>
      <c r="B9" s="81" t="s">
        <v>725</v>
      </c>
      <c r="C9" s="81" t="s">
        <v>537</v>
      </c>
      <c r="D9" s="149" t="s">
        <v>1274</v>
      </c>
      <c r="E9" s="149" t="s">
        <v>750</v>
      </c>
      <c r="F9" s="149" t="s">
        <v>1656</v>
      </c>
      <c r="G9" s="149" t="s">
        <v>1658</v>
      </c>
      <c r="H9" s="149" t="s">
        <v>1275</v>
      </c>
      <c r="I9" s="149" t="s">
        <v>1276</v>
      </c>
      <c r="J9" s="149" t="s">
        <v>1278</v>
      </c>
      <c r="K9" s="178" t="s">
        <v>1562</v>
      </c>
      <c r="L9" s="179" t="s">
        <v>1279</v>
      </c>
      <c r="M9" s="182" t="s">
        <v>1561</v>
      </c>
      <c r="N9" s="182" t="s">
        <v>1563</v>
      </c>
      <c r="O9" s="177" t="s">
        <v>1277</v>
      </c>
      <c r="P9" s="181" t="s">
        <v>1564</v>
      </c>
      <c r="Q9" s="185" t="s">
        <v>1565</v>
      </c>
      <c r="R9" s="179" t="s">
        <v>1651</v>
      </c>
    </row>
    <row r="10" spans="1:24" ht="15.75" thickBot="1">
      <c r="A10" s="136">
        <v>1</v>
      </c>
      <c r="B10" s="136">
        <v>2</v>
      </c>
      <c r="C10" s="136">
        <v>3</v>
      </c>
      <c r="D10" s="136">
        <v>4</v>
      </c>
      <c r="E10" s="136">
        <v>5</v>
      </c>
      <c r="F10" s="136">
        <v>6</v>
      </c>
      <c r="G10" s="136">
        <v>7</v>
      </c>
      <c r="H10" s="136">
        <v>8</v>
      </c>
      <c r="I10" s="136">
        <v>9</v>
      </c>
      <c r="J10" s="136">
        <v>10</v>
      </c>
      <c r="K10" s="136">
        <v>11</v>
      </c>
      <c r="L10" s="136" t="s">
        <v>1652</v>
      </c>
      <c r="M10" s="136">
        <v>13</v>
      </c>
      <c r="N10" s="136">
        <v>14</v>
      </c>
      <c r="O10" s="136">
        <v>15</v>
      </c>
      <c r="P10" s="136">
        <v>16</v>
      </c>
      <c r="Q10" s="194">
        <v>17</v>
      </c>
      <c r="R10" s="194">
        <v>18</v>
      </c>
      <c r="X10" s="59" t="s">
        <v>1657</v>
      </c>
    </row>
    <row r="11" spans="1:24" ht="15.75" thickBot="1">
      <c r="A11" s="138">
        <v>1</v>
      </c>
      <c r="B11" s="131" t="str">
        <f t="shared" ref="B11:B12" si="0">+IF(SUM(I11:N11)&gt;0,I$4,"")</f>
        <v/>
      </c>
      <c r="C11" s="132" t="str">
        <f t="shared" ref="C11:C12" si="1">+IF(SUM(I11:N11)&gt;0,E$4,"")</f>
        <v/>
      </c>
      <c r="D11" s="224"/>
      <c r="E11" s="139"/>
      <c r="F11" s="224"/>
      <c r="G11" s="224"/>
      <c r="H11" s="230" t="s">
        <v>1657</v>
      </c>
      <c r="I11" s="140"/>
      <c r="J11" s="140"/>
      <c r="K11" s="140"/>
      <c r="L11" s="229">
        <f t="shared" ref="L11:L12" si="2">+J11-K11</f>
        <v>0</v>
      </c>
      <c r="M11" s="140"/>
      <c r="N11" s="140"/>
      <c r="O11" s="141"/>
      <c r="P11" s="140"/>
      <c r="Q11" s="193">
        <f>IFERROR(+VLOOKUP($B11,okruzi!D4:G148,4,FALSE),0)</f>
        <v>0</v>
      </c>
      <c r="R11" s="228">
        <f>IFERROR(IF(H11="RSD",L11,+VLOOKUP(H11,'nbs-kurs'!C$3:F$34,4,FALSE)*L11),0)</f>
        <v>0</v>
      </c>
      <c r="S11" s="225"/>
      <c r="X11" s="169" t="s">
        <v>1655</v>
      </c>
    </row>
    <row r="12" spans="1:24" ht="15.75" thickBot="1">
      <c r="A12" s="142">
        <v>2</v>
      </c>
      <c r="B12" s="131" t="str">
        <f t="shared" si="0"/>
        <v/>
      </c>
      <c r="C12" s="132" t="str">
        <f t="shared" si="1"/>
        <v/>
      </c>
      <c r="D12" s="224"/>
      <c r="E12" s="139"/>
      <c r="F12" s="224"/>
      <c r="G12" s="224"/>
      <c r="H12" s="230" t="s">
        <v>1657</v>
      </c>
      <c r="I12" s="140"/>
      <c r="J12" s="140"/>
      <c r="K12" s="140"/>
      <c r="L12" s="229">
        <f t="shared" si="2"/>
        <v>0</v>
      </c>
      <c r="M12" s="140"/>
      <c r="N12" s="140"/>
      <c r="O12" s="141"/>
      <c r="P12" s="140"/>
      <c r="Q12" s="193">
        <f>IFERROR(+VLOOKUP($B12,okruzi!D5:G149,4,FALSE),0)</f>
        <v>0</v>
      </c>
      <c r="R12" s="228">
        <f>IFERROR(IF(H12="RSD",L12,+VLOOKUP(H12,'nbs-kurs'!C$3:F$34,4,FALSE)*L12),0)</f>
        <v>0</v>
      </c>
      <c r="S12" s="225"/>
      <c r="X12" s="169" t="s">
        <v>1286</v>
      </c>
    </row>
    <row r="13" spans="1:24" ht="15.75" thickBot="1">
      <c r="A13" s="142">
        <v>3</v>
      </c>
      <c r="B13" s="131" t="str">
        <f t="shared" ref="B13:B30" si="3">+IF(SUM(I13:N13)&gt;0,I$4,"")</f>
        <v/>
      </c>
      <c r="C13" s="132" t="str">
        <f t="shared" ref="C13:C30" si="4">+IF(SUM(I13:N13)&gt;0,E$4,"")</f>
        <v/>
      </c>
      <c r="D13" s="224"/>
      <c r="E13" s="139"/>
      <c r="F13" s="224"/>
      <c r="G13" s="224"/>
      <c r="H13" s="230" t="s">
        <v>1657</v>
      </c>
      <c r="I13" s="140"/>
      <c r="J13" s="140"/>
      <c r="K13" s="140"/>
      <c r="L13" s="229">
        <f t="shared" ref="L13:L30" si="5">+J13-K13</f>
        <v>0</v>
      </c>
      <c r="M13" s="140"/>
      <c r="N13" s="140"/>
      <c r="O13" s="141"/>
      <c r="P13" s="140"/>
      <c r="Q13" s="193">
        <f>IFERROR(+VLOOKUP($B13,okruzi!D6:G150,4,FALSE),0)</f>
        <v>0</v>
      </c>
      <c r="R13" s="228">
        <f>IFERROR(IF(H13="RSD",L13,+VLOOKUP(H13,'nbs-kurs'!C$3:F$34,4,FALSE)*L13),0)</f>
        <v>0</v>
      </c>
      <c r="S13" s="225"/>
      <c r="X13" s="169" t="s">
        <v>1297</v>
      </c>
    </row>
    <row r="14" spans="1:24" ht="15.75" thickBot="1">
      <c r="A14" s="142">
        <v>4</v>
      </c>
      <c r="B14" s="131" t="str">
        <f t="shared" si="3"/>
        <v/>
      </c>
      <c r="C14" s="132" t="str">
        <f t="shared" si="4"/>
        <v/>
      </c>
      <c r="D14" s="224"/>
      <c r="E14" s="139"/>
      <c r="F14" s="224"/>
      <c r="G14" s="224"/>
      <c r="H14" s="230" t="s">
        <v>1657</v>
      </c>
      <c r="I14" s="140"/>
      <c r="J14" s="140"/>
      <c r="K14" s="140"/>
      <c r="L14" s="229">
        <f t="shared" si="5"/>
        <v>0</v>
      </c>
      <c r="M14" s="140"/>
      <c r="N14" s="140"/>
      <c r="O14" s="141"/>
      <c r="P14" s="140"/>
      <c r="Q14" s="193">
        <f>IFERROR(+VLOOKUP($B14,okruzi!D7:G151,4,FALSE),0)</f>
        <v>0</v>
      </c>
      <c r="R14" s="228">
        <f>IFERROR(IF(H14="RSD",L14,+VLOOKUP(H14,'nbs-kurs'!C$3:F$34,4,FALSE)*L14),0)</f>
        <v>0</v>
      </c>
      <c r="S14" s="225"/>
      <c r="X14" s="169" t="s">
        <v>1295</v>
      </c>
    </row>
    <row r="15" spans="1:24" ht="15.75" thickBot="1">
      <c r="A15" s="142">
        <v>5</v>
      </c>
      <c r="B15" s="131" t="str">
        <f t="shared" si="3"/>
        <v/>
      </c>
      <c r="C15" s="132" t="str">
        <f t="shared" si="4"/>
        <v/>
      </c>
      <c r="D15" s="224"/>
      <c r="E15" s="139"/>
      <c r="F15" s="224"/>
      <c r="G15" s="224"/>
      <c r="H15" s="230" t="s">
        <v>1657</v>
      </c>
      <c r="I15" s="140"/>
      <c r="J15" s="140"/>
      <c r="K15" s="140"/>
      <c r="L15" s="229">
        <f t="shared" si="5"/>
        <v>0</v>
      </c>
      <c r="M15" s="140"/>
      <c r="N15" s="140"/>
      <c r="O15" s="141"/>
      <c r="P15" s="140"/>
      <c r="Q15" s="193">
        <f>IFERROR(+VLOOKUP($B15,okruzi!D8:G152,4,FALSE),0)</f>
        <v>0</v>
      </c>
      <c r="R15" s="228">
        <f>IFERROR(IF(H15="RSD",L15,+VLOOKUP(H15,'nbs-kurs'!C$3:F$34,4,FALSE)*L15),0)</f>
        <v>0</v>
      </c>
      <c r="S15" s="225"/>
      <c r="X15" s="169" t="s">
        <v>1296</v>
      </c>
    </row>
    <row r="16" spans="1:24" ht="15.75" thickBot="1">
      <c r="A16" s="142">
        <v>6</v>
      </c>
      <c r="B16" s="131" t="str">
        <f t="shared" si="3"/>
        <v/>
      </c>
      <c r="C16" s="132" t="str">
        <f t="shared" si="4"/>
        <v/>
      </c>
      <c r="D16" s="224"/>
      <c r="E16" s="139"/>
      <c r="F16" s="224"/>
      <c r="G16" s="224"/>
      <c r="H16" s="230" t="s">
        <v>1657</v>
      </c>
      <c r="I16" s="140"/>
      <c r="J16" s="140"/>
      <c r="K16" s="140"/>
      <c r="L16" s="229">
        <f t="shared" si="5"/>
        <v>0</v>
      </c>
      <c r="M16" s="140"/>
      <c r="N16" s="140"/>
      <c r="O16" s="141"/>
      <c r="P16" s="140"/>
      <c r="Q16" s="193">
        <f>IFERROR(+VLOOKUP($B16,okruzi!D9:G153,4,FALSE),0)</f>
        <v>0</v>
      </c>
      <c r="R16" s="228">
        <f>IFERROR(IF(H16="RSD",L16,+VLOOKUP(H16,'nbs-kurs'!C$3:F$34,4,FALSE)*L16),0)</f>
        <v>0</v>
      </c>
      <c r="S16" s="225"/>
      <c r="X16" s="169" t="s">
        <v>1289</v>
      </c>
    </row>
    <row r="17" spans="1:24" ht="15.75" thickBot="1">
      <c r="A17" s="142">
        <v>7</v>
      </c>
      <c r="B17" s="131" t="str">
        <f t="shared" si="3"/>
        <v/>
      </c>
      <c r="C17" s="132" t="str">
        <f t="shared" si="4"/>
        <v/>
      </c>
      <c r="D17" s="224"/>
      <c r="E17" s="139"/>
      <c r="F17" s="224"/>
      <c r="G17" s="224"/>
      <c r="H17" s="230" t="s">
        <v>1657</v>
      </c>
      <c r="I17" s="140"/>
      <c r="J17" s="140"/>
      <c r="K17" s="140"/>
      <c r="L17" s="229">
        <f t="shared" si="5"/>
        <v>0</v>
      </c>
      <c r="M17" s="140"/>
      <c r="N17" s="140"/>
      <c r="O17" s="141"/>
      <c r="P17" s="140"/>
      <c r="Q17" s="193">
        <f>IFERROR(+VLOOKUP($B17,okruzi!D10:G154,4,FALSE),0)</f>
        <v>0</v>
      </c>
      <c r="R17" s="228">
        <f>IFERROR(IF(H17="RSD",L17,+VLOOKUP(H17,'nbs-kurs'!C$3:F$34,4,FALSE)*L17),0)</f>
        <v>0</v>
      </c>
      <c r="S17" s="225"/>
      <c r="X17" s="169" t="s">
        <v>1290</v>
      </c>
    </row>
    <row r="18" spans="1:24" ht="15.75" thickBot="1">
      <c r="A18" s="142">
        <v>8</v>
      </c>
      <c r="B18" s="131" t="str">
        <f t="shared" si="3"/>
        <v/>
      </c>
      <c r="C18" s="132" t="str">
        <f t="shared" si="4"/>
        <v/>
      </c>
      <c r="D18" s="224"/>
      <c r="E18" s="139"/>
      <c r="F18" s="224"/>
      <c r="G18" s="224"/>
      <c r="H18" s="230" t="s">
        <v>1657</v>
      </c>
      <c r="I18" s="140"/>
      <c r="J18" s="140"/>
      <c r="K18" s="140"/>
      <c r="L18" s="229">
        <f t="shared" si="5"/>
        <v>0</v>
      </c>
      <c r="M18" s="140"/>
      <c r="N18" s="140"/>
      <c r="O18" s="141"/>
      <c r="P18" s="140"/>
      <c r="Q18" s="193">
        <f>IFERROR(+VLOOKUP($B18,okruzi!D11:G155,4,FALSE),0)</f>
        <v>0</v>
      </c>
      <c r="R18" s="228">
        <f>IFERROR(IF(H18="RSD",L18,+VLOOKUP(H18,'nbs-kurs'!C$3:F$34,4,FALSE)*L18),0)</f>
        <v>0</v>
      </c>
      <c r="S18" s="225"/>
      <c r="X18" s="169" t="s">
        <v>1291</v>
      </c>
    </row>
    <row r="19" spans="1:24" ht="15.75" thickBot="1">
      <c r="A19" s="142">
        <v>9</v>
      </c>
      <c r="B19" s="131" t="str">
        <f t="shared" si="3"/>
        <v/>
      </c>
      <c r="C19" s="132" t="str">
        <f t="shared" si="4"/>
        <v/>
      </c>
      <c r="D19" s="224"/>
      <c r="E19" s="139"/>
      <c r="F19" s="224"/>
      <c r="G19" s="224"/>
      <c r="H19" s="230" t="s">
        <v>1657</v>
      </c>
      <c r="I19" s="140"/>
      <c r="J19" s="140"/>
      <c r="K19" s="140"/>
      <c r="L19" s="229">
        <f t="shared" si="5"/>
        <v>0</v>
      </c>
      <c r="M19" s="140"/>
      <c r="N19" s="140"/>
      <c r="O19" s="141"/>
      <c r="P19" s="140"/>
      <c r="Q19" s="193">
        <f>IFERROR(+VLOOKUP($B19,okruzi!D12:G156,4,FALSE),0)</f>
        <v>0</v>
      </c>
      <c r="R19" s="228">
        <f>IFERROR(IF(H19="RSD",L19,+VLOOKUP(H19,'nbs-kurs'!C$3:F$34,4,FALSE)*L19),0)</f>
        <v>0</v>
      </c>
      <c r="S19" s="225"/>
      <c r="X19" s="169" t="s">
        <v>1292</v>
      </c>
    </row>
    <row r="20" spans="1:24" ht="15.75" thickBot="1">
      <c r="A20" s="142">
        <v>10</v>
      </c>
      <c r="B20" s="131" t="str">
        <f t="shared" si="3"/>
        <v/>
      </c>
      <c r="C20" s="132" t="str">
        <f t="shared" si="4"/>
        <v/>
      </c>
      <c r="D20" s="224"/>
      <c r="E20" s="139"/>
      <c r="F20" s="224"/>
      <c r="G20" s="224"/>
      <c r="H20" s="230" t="s">
        <v>1657</v>
      </c>
      <c r="I20" s="140"/>
      <c r="J20" s="140"/>
      <c r="K20" s="140"/>
      <c r="L20" s="229">
        <f t="shared" si="5"/>
        <v>0</v>
      </c>
      <c r="M20" s="140"/>
      <c r="N20" s="140"/>
      <c r="O20" s="141"/>
      <c r="P20" s="140"/>
      <c r="Q20" s="193">
        <f>IFERROR(+VLOOKUP($B20,okruzi!D13:G157,4,FALSE),0)</f>
        <v>0</v>
      </c>
      <c r="R20" s="228">
        <f>IFERROR(IF(H20="RSD",L20,+VLOOKUP(H20,'nbs-kurs'!C$3:F$34,4,FALSE)*L20),0)</f>
        <v>0</v>
      </c>
      <c r="S20" s="225"/>
      <c r="X20" s="169" t="s">
        <v>1293</v>
      </c>
    </row>
    <row r="21" spans="1:24" ht="15.75" thickBot="1">
      <c r="A21" s="142">
        <v>11</v>
      </c>
      <c r="B21" s="131" t="str">
        <f t="shared" si="3"/>
        <v/>
      </c>
      <c r="C21" s="132" t="str">
        <f t="shared" si="4"/>
        <v/>
      </c>
      <c r="D21" s="224"/>
      <c r="E21" s="139"/>
      <c r="F21" s="224"/>
      <c r="G21" s="224"/>
      <c r="H21" s="230" t="s">
        <v>1657</v>
      </c>
      <c r="I21" s="140"/>
      <c r="J21" s="140"/>
      <c r="K21" s="140"/>
      <c r="L21" s="229">
        <f t="shared" si="5"/>
        <v>0</v>
      </c>
      <c r="M21" s="140"/>
      <c r="N21" s="140"/>
      <c r="O21" s="141"/>
      <c r="P21" s="140"/>
      <c r="Q21" s="193">
        <f>IFERROR(+VLOOKUP($B21,okruzi!D14:G158,4,FALSE),0)</f>
        <v>0</v>
      </c>
      <c r="R21" s="228">
        <f>IFERROR(IF(H21="RSD",L21,+VLOOKUP(H21,'nbs-kurs'!C$3:F$34,4,FALSE)*L21),0)</f>
        <v>0</v>
      </c>
      <c r="S21" s="225"/>
      <c r="X21" s="169" t="s">
        <v>1294</v>
      </c>
    </row>
    <row r="22" spans="1:24" ht="15.75" thickBot="1">
      <c r="A22" s="142">
        <v>12</v>
      </c>
      <c r="B22" s="131" t="str">
        <f t="shared" si="3"/>
        <v/>
      </c>
      <c r="C22" s="132" t="str">
        <f t="shared" si="4"/>
        <v/>
      </c>
      <c r="D22" s="224"/>
      <c r="E22" s="139"/>
      <c r="F22" s="224"/>
      <c r="G22" s="224"/>
      <c r="H22" s="230" t="s">
        <v>1657</v>
      </c>
      <c r="I22" s="140"/>
      <c r="J22" s="140"/>
      <c r="K22" s="140"/>
      <c r="L22" s="229">
        <f t="shared" si="5"/>
        <v>0</v>
      </c>
      <c r="M22" s="140"/>
      <c r="N22" s="140"/>
      <c r="O22" s="141"/>
      <c r="P22" s="140"/>
      <c r="Q22" s="193">
        <f>IFERROR(+VLOOKUP($B22,okruzi!D15:G159,4,FALSE),0)</f>
        <v>0</v>
      </c>
      <c r="R22" s="228">
        <f>IFERROR(IF(H22="RSD",L22,+VLOOKUP(H22,'nbs-kurs'!C$3:F$34,4,FALSE)*L22),0)</f>
        <v>0</v>
      </c>
      <c r="S22" s="225"/>
      <c r="X22" s="169" t="s">
        <v>1287</v>
      </c>
    </row>
    <row r="23" spans="1:24" ht="15.75" thickBot="1">
      <c r="A23" s="142">
        <v>13</v>
      </c>
      <c r="B23" s="131" t="str">
        <f t="shared" si="3"/>
        <v/>
      </c>
      <c r="C23" s="132" t="str">
        <f t="shared" si="4"/>
        <v/>
      </c>
      <c r="D23" s="224"/>
      <c r="E23" s="139"/>
      <c r="F23" s="224"/>
      <c r="G23" s="224"/>
      <c r="H23" s="230" t="s">
        <v>1657</v>
      </c>
      <c r="I23" s="140"/>
      <c r="J23" s="140"/>
      <c r="K23" s="140"/>
      <c r="L23" s="229">
        <f t="shared" si="5"/>
        <v>0</v>
      </c>
      <c r="M23" s="140"/>
      <c r="N23" s="140"/>
      <c r="O23" s="141"/>
      <c r="P23" s="140"/>
      <c r="Q23" s="193">
        <f>IFERROR(+VLOOKUP($B23,okruzi!D16:G160,4,FALSE),0)</f>
        <v>0</v>
      </c>
      <c r="R23" s="228">
        <f>IFERROR(IF(H23="RSD",L23,+VLOOKUP(H23,'nbs-kurs'!C$3:F$34,4,FALSE)*L23),0)</f>
        <v>0</v>
      </c>
      <c r="S23" s="225"/>
      <c r="X23" s="169" t="s">
        <v>1288</v>
      </c>
    </row>
    <row r="24" spans="1:24" ht="15.75" thickBot="1">
      <c r="A24" s="142">
        <v>14</v>
      </c>
      <c r="B24" s="131" t="str">
        <f t="shared" si="3"/>
        <v/>
      </c>
      <c r="C24" s="132" t="str">
        <f t="shared" si="4"/>
        <v/>
      </c>
      <c r="D24" s="224"/>
      <c r="E24" s="139"/>
      <c r="F24" s="224"/>
      <c r="G24" s="224"/>
      <c r="H24" s="230" t="s">
        <v>1657</v>
      </c>
      <c r="I24" s="140"/>
      <c r="J24" s="140"/>
      <c r="K24" s="140"/>
      <c r="L24" s="229">
        <f t="shared" si="5"/>
        <v>0</v>
      </c>
      <c r="M24" s="140"/>
      <c r="N24" s="140"/>
      <c r="O24" s="141"/>
      <c r="P24" s="140"/>
      <c r="Q24" s="193">
        <f>IFERROR(+VLOOKUP($B24,okruzi!D17:G161,4,FALSE),0)</f>
        <v>0</v>
      </c>
      <c r="R24" s="228">
        <f>IFERROR(IF(H24="RSD",L24,+VLOOKUP(H24,'nbs-kurs'!C$3:F$34,4,FALSE)*L24),0)</f>
        <v>0</v>
      </c>
      <c r="S24" s="225"/>
      <c r="X24" s="169" t="s">
        <v>1298</v>
      </c>
    </row>
    <row r="25" spans="1:24">
      <c r="A25" s="142">
        <v>15</v>
      </c>
      <c r="B25" s="131" t="str">
        <f t="shared" si="3"/>
        <v/>
      </c>
      <c r="C25" s="132" t="str">
        <f t="shared" si="4"/>
        <v/>
      </c>
      <c r="D25" s="224"/>
      <c r="E25" s="139"/>
      <c r="F25" s="224"/>
      <c r="G25" s="224"/>
      <c r="H25" s="230" t="s">
        <v>1657</v>
      </c>
      <c r="I25" s="140"/>
      <c r="J25" s="140"/>
      <c r="K25" s="140"/>
      <c r="L25" s="229">
        <f t="shared" si="5"/>
        <v>0</v>
      </c>
      <c r="M25" s="140"/>
      <c r="N25" s="140"/>
      <c r="O25" s="141"/>
      <c r="P25" s="140"/>
      <c r="Q25" s="193">
        <f>IFERROR(+VLOOKUP($B25,okruzi!D18:G162,4,FALSE),0)</f>
        <v>0</v>
      </c>
      <c r="R25" s="228">
        <f>IFERROR(IF(H25="RSD",L25,+VLOOKUP(H25,'nbs-kurs'!C$3:F$34,4,FALSE)*L25),0)</f>
        <v>0</v>
      </c>
      <c r="S25" s="225"/>
    </row>
    <row r="26" spans="1:24">
      <c r="A26" s="142">
        <v>16</v>
      </c>
      <c r="B26" s="131" t="str">
        <f t="shared" si="3"/>
        <v/>
      </c>
      <c r="C26" s="132" t="str">
        <f t="shared" si="4"/>
        <v/>
      </c>
      <c r="D26" s="224"/>
      <c r="E26" s="139"/>
      <c r="F26" s="224"/>
      <c r="G26" s="224"/>
      <c r="H26" s="230" t="s">
        <v>1657</v>
      </c>
      <c r="I26" s="140"/>
      <c r="J26" s="140"/>
      <c r="K26" s="140"/>
      <c r="L26" s="229">
        <f t="shared" si="5"/>
        <v>0</v>
      </c>
      <c r="M26" s="140"/>
      <c r="N26" s="140"/>
      <c r="O26" s="141"/>
      <c r="P26" s="140"/>
      <c r="Q26" s="193">
        <f>IFERROR(+VLOOKUP($B26,okruzi!D19:G163,4,FALSE),0)</f>
        <v>0</v>
      </c>
      <c r="R26" s="228">
        <f>IFERROR(IF(H26="RSD",L26,+VLOOKUP(H26,'nbs-kurs'!C$3:F$34,4,FALSE)*L26),0)</f>
        <v>0</v>
      </c>
      <c r="S26" s="225"/>
    </row>
    <row r="27" spans="1:24">
      <c r="A27" s="142">
        <v>17</v>
      </c>
      <c r="B27" s="131" t="str">
        <f t="shared" si="3"/>
        <v/>
      </c>
      <c r="C27" s="132" t="str">
        <f t="shared" si="4"/>
        <v/>
      </c>
      <c r="D27" s="224"/>
      <c r="E27" s="139"/>
      <c r="F27" s="224"/>
      <c r="G27" s="224"/>
      <c r="H27" s="230" t="s">
        <v>1657</v>
      </c>
      <c r="I27" s="140"/>
      <c r="J27" s="140"/>
      <c r="K27" s="140"/>
      <c r="L27" s="229">
        <f t="shared" si="5"/>
        <v>0</v>
      </c>
      <c r="M27" s="140"/>
      <c r="N27" s="140"/>
      <c r="O27" s="141"/>
      <c r="P27" s="140"/>
      <c r="Q27" s="193">
        <f>IFERROR(+VLOOKUP($B27,okruzi!D20:G164,4,FALSE),0)</f>
        <v>0</v>
      </c>
      <c r="R27" s="228">
        <f>IFERROR(IF(H27="RSD",L27,+VLOOKUP(H27,'nbs-kurs'!C$3:F$34,4,FALSE)*L27),0)</f>
        <v>0</v>
      </c>
      <c r="S27" s="225"/>
    </row>
    <row r="28" spans="1:24">
      <c r="A28" s="142">
        <v>18</v>
      </c>
      <c r="B28" s="131" t="str">
        <f t="shared" si="3"/>
        <v/>
      </c>
      <c r="C28" s="132" t="str">
        <f t="shared" si="4"/>
        <v/>
      </c>
      <c r="D28" s="224"/>
      <c r="E28" s="139"/>
      <c r="F28" s="224"/>
      <c r="G28" s="224"/>
      <c r="H28" s="230" t="s">
        <v>1657</v>
      </c>
      <c r="I28" s="140"/>
      <c r="J28" s="140"/>
      <c r="K28" s="140"/>
      <c r="L28" s="229">
        <f t="shared" si="5"/>
        <v>0</v>
      </c>
      <c r="M28" s="140"/>
      <c r="N28" s="140"/>
      <c r="O28" s="141"/>
      <c r="P28" s="140"/>
      <c r="Q28" s="193">
        <f>IFERROR(+VLOOKUP($B28,okruzi!D21:G165,4,FALSE),0)</f>
        <v>0</v>
      </c>
      <c r="R28" s="228">
        <f>IFERROR(IF(H28="RSD",L28,+VLOOKUP(H28,'nbs-kurs'!C$3:F$34,4,FALSE)*L28),0)</f>
        <v>0</v>
      </c>
      <c r="S28" s="225"/>
    </row>
    <row r="29" spans="1:24">
      <c r="A29" s="142">
        <v>19</v>
      </c>
      <c r="B29" s="131" t="str">
        <f t="shared" si="3"/>
        <v/>
      </c>
      <c r="C29" s="132" t="str">
        <f t="shared" si="4"/>
        <v/>
      </c>
      <c r="D29" s="224"/>
      <c r="E29" s="139"/>
      <c r="F29" s="224"/>
      <c r="G29" s="224"/>
      <c r="H29" s="230" t="s">
        <v>1657</v>
      </c>
      <c r="I29" s="140"/>
      <c r="J29" s="140"/>
      <c r="K29" s="140"/>
      <c r="L29" s="229">
        <f t="shared" si="5"/>
        <v>0</v>
      </c>
      <c r="M29" s="140"/>
      <c r="N29" s="140"/>
      <c r="O29" s="141"/>
      <c r="P29" s="140"/>
      <c r="Q29" s="193">
        <f>IFERROR(+VLOOKUP($B29,okruzi!D22:G166,4,FALSE),0)</f>
        <v>0</v>
      </c>
      <c r="R29" s="228">
        <f>IFERROR(IF(H29="RSD",L29,+VLOOKUP(H29,'nbs-kurs'!C$3:F$34,4,FALSE)*L29),0)</f>
        <v>0</v>
      </c>
      <c r="S29" s="225"/>
    </row>
    <row r="30" spans="1:24">
      <c r="A30" s="142">
        <v>20</v>
      </c>
      <c r="B30" s="131" t="str">
        <f t="shared" si="3"/>
        <v/>
      </c>
      <c r="C30" s="132" t="str">
        <f t="shared" si="4"/>
        <v/>
      </c>
      <c r="D30" s="224"/>
      <c r="E30" s="139"/>
      <c r="F30" s="224"/>
      <c r="G30" s="224"/>
      <c r="H30" s="230" t="s">
        <v>1657</v>
      </c>
      <c r="I30" s="140"/>
      <c r="J30" s="140"/>
      <c r="K30" s="140"/>
      <c r="L30" s="229">
        <f t="shared" si="5"/>
        <v>0</v>
      </c>
      <c r="M30" s="140"/>
      <c r="N30" s="140"/>
      <c r="O30" s="141"/>
      <c r="P30" s="140"/>
      <c r="Q30" s="193">
        <f>IFERROR(+VLOOKUP($B30,okruzi!D23:G167,4,FALSE),0)</f>
        <v>0</v>
      </c>
      <c r="R30" s="228">
        <f>IFERROR(IF(H30="RSD",L30,+VLOOKUP(H30,'nbs-kurs'!C$3:F$34,4,FALSE)*L30),0)</f>
        <v>0</v>
      </c>
      <c r="S30" s="225"/>
    </row>
  </sheetData>
  <sheetProtection algorithmName="SHA-512" hashValue="wj94qvYh2j47V5XYcIrhvdhWz6JEAFE7hdZb9nKm6CmuR/ENEcrFf3wS2mDY3h/s800sXRA4On8lSrk7p71VhQ==" saltValue="+wOJa82Q2GJSxu1YVEQH2Q==" spinCount="100000" sheet="1" formatCells="0" formatColumns="0" formatRows="0"/>
  <mergeCells count="4">
    <mergeCell ref="A4:D4"/>
    <mergeCell ref="A5:D5"/>
    <mergeCell ref="E4:H4"/>
    <mergeCell ref="E7:K7"/>
  </mergeCells>
  <dataValidations count="2">
    <dataValidation type="list" allowBlank="1" showInputMessage="1" showErrorMessage="1" sqref="H11:H30">
      <formula1>$X$10:$X$30</formula1>
    </dataValidation>
    <dataValidation type="list" allowBlank="1" showInputMessage="1" showErrorMessage="1" sqref="E7:K7">
      <formula1>$X$4:$X$5</formula1>
    </dataValidation>
  </dataValidations>
  <pageMargins left="0.51181102362204722" right="0.51181102362204722" top="0.74803149606299213" bottom="0.74803149606299213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/>
  </sheetViews>
  <sheetFormatPr defaultRowHeight="15"/>
  <cols>
    <col min="1" max="1" width="9.140625" style="83"/>
    <col min="2" max="2" width="15.42578125" style="83" customWidth="1"/>
    <col min="3" max="3" width="10.5703125" style="83" customWidth="1"/>
    <col min="4" max="4" width="45.42578125" style="83" customWidth="1"/>
    <col min="5" max="5" width="7.7109375" style="83" customWidth="1"/>
    <col min="6" max="6" width="19" style="83" customWidth="1"/>
    <col min="7" max="7" width="19.28515625" style="83" customWidth="1"/>
    <col min="8" max="8" width="13.5703125" style="83" customWidth="1"/>
    <col min="9" max="16384" width="9.140625" style="83"/>
  </cols>
  <sheetData>
    <row r="1" spans="1:9">
      <c r="A1" s="85" t="s">
        <v>1300</v>
      </c>
    </row>
    <row r="2" spans="1:9" ht="15.75" thickBot="1"/>
    <row r="3" spans="1:9" ht="30" customHeight="1" thickBot="1">
      <c r="C3" s="72" t="s">
        <v>537</v>
      </c>
      <c r="D3" s="145" t="str">
        <f>+'Rashodi- plan-izvršenje'!C3:C3</f>
        <v>БОСИЛЕГРАД</v>
      </c>
      <c r="E3" s="73">
        <f>+'Rashodi- plan-izvršenje'!G3</f>
        <v>28</v>
      </c>
      <c r="I3" s="128"/>
    </row>
    <row r="4" spans="1:9">
      <c r="D4" s="84"/>
    </row>
    <row r="5" spans="1:9" ht="18.75">
      <c r="H5" s="74" t="s">
        <v>464</v>
      </c>
    </row>
    <row r="6" spans="1:9" ht="31.5" customHeight="1" thickBot="1">
      <c r="A6" s="322" t="s">
        <v>725</v>
      </c>
      <c r="B6" s="325" t="s">
        <v>537</v>
      </c>
      <c r="C6" s="330" t="s">
        <v>727</v>
      </c>
      <c r="D6" s="333" t="s">
        <v>1268</v>
      </c>
      <c r="E6" s="335" t="s">
        <v>728</v>
      </c>
      <c r="F6" s="337" t="s">
        <v>1299</v>
      </c>
      <c r="G6" s="338"/>
      <c r="H6" s="339"/>
    </row>
    <row r="7" spans="1:9" ht="21.75" customHeight="1">
      <c r="A7" s="323"/>
      <c r="B7" s="326"/>
      <c r="C7" s="331"/>
      <c r="D7" s="334"/>
      <c r="E7" s="336"/>
      <c r="F7" s="340" t="s">
        <v>1281</v>
      </c>
      <c r="G7" s="340" t="s">
        <v>1282</v>
      </c>
      <c r="H7" s="342" t="s">
        <v>729</v>
      </c>
    </row>
    <row r="8" spans="1:9" ht="21.75" customHeight="1">
      <c r="A8" s="324"/>
      <c r="B8" s="327"/>
      <c r="C8" s="332"/>
      <c r="D8" s="334"/>
      <c r="E8" s="336"/>
      <c r="F8" s="341"/>
      <c r="G8" s="341"/>
      <c r="H8" s="343"/>
    </row>
    <row r="9" spans="1:9" s="88" customFormat="1" ht="12.75" thickBot="1">
      <c r="A9" s="129">
        <v>1</v>
      </c>
      <c r="B9" s="154">
        <v>2</v>
      </c>
      <c r="C9" s="158">
        <v>3</v>
      </c>
      <c r="D9" s="157">
        <v>4</v>
      </c>
      <c r="E9" s="87">
        <v>5</v>
      </c>
      <c r="F9" s="161">
        <v>6</v>
      </c>
      <c r="G9" s="161">
        <v>7</v>
      </c>
      <c r="H9" s="165" t="s">
        <v>1264</v>
      </c>
    </row>
    <row r="10" spans="1:9">
      <c r="A10" s="152" t="str">
        <f t="shared" ref="A10:A17" si="0">IF(H10&gt;0,E$3,"")</f>
        <v/>
      </c>
      <c r="B10" s="155" t="str">
        <f t="shared" ref="B10:B17" si="1">IF(H10&gt;0,+D$3,"")</f>
        <v/>
      </c>
      <c r="C10" s="159" t="s">
        <v>730</v>
      </c>
      <c r="D10" s="143" t="s">
        <v>731</v>
      </c>
      <c r="E10" s="89">
        <v>41</v>
      </c>
      <c r="F10" s="162"/>
      <c r="G10" s="162"/>
      <c r="H10" s="166">
        <f>+F10+G10</f>
        <v>0</v>
      </c>
    </row>
    <row r="11" spans="1:9">
      <c r="A11" s="152" t="str">
        <f t="shared" si="0"/>
        <v/>
      </c>
      <c r="B11" s="155" t="str">
        <f t="shared" si="1"/>
        <v/>
      </c>
      <c r="C11" s="159" t="s">
        <v>732</v>
      </c>
      <c r="D11" s="143" t="s">
        <v>733</v>
      </c>
      <c r="E11" s="89">
        <v>42</v>
      </c>
      <c r="F11" s="162"/>
      <c r="G11" s="162"/>
      <c r="H11" s="166">
        <f t="shared" ref="H11:H16" si="2">+F11+G11</f>
        <v>0</v>
      </c>
    </row>
    <row r="12" spans="1:9">
      <c r="A12" s="152" t="str">
        <f t="shared" si="0"/>
        <v/>
      </c>
      <c r="B12" s="155" t="str">
        <f t="shared" si="1"/>
        <v/>
      </c>
      <c r="C12" s="159" t="s">
        <v>734</v>
      </c>
      <c r="D12" s="143" t="s">
        <v>735</v>
      </c>
      <c r="E12" s="89">
        <v>45</v>
      </c>
      <c r="F12" s="162"/>
      <c r="G12" s="162"/>
      <c r="H12" s="166">
        <f t="shared" si="2"/>
        <v>0</v>
      </c>
    </row>
    <row r="13" spans="1:9">
      <c r="A13" s="152" t="str">
        <f t="shared" si="0"/>
        <v/>
      </c>
      <c r="B13" s="155" t="str">
        <f t="shared" si="1"/>
        <v/>
      </c>
      <c r="C13" s="159" t="s">
        <v>736</v>
      </c>
      <c r="D13" s="144" t="s">
        <v>737</v>
      </c>
      <c r="E13" s="89">
        <v>46</v>
      </c>
      <c r="F13" s="162"/>
      <c r="G13" s="162"/>
      <c r="H13" s="166">
        <f t="shared" si="2"/>
        <v>0</v>
      </c>
    </row>
    <row r="14" spans="1:9">
      <c r="A14" s="152" t="str">
        <f t="shared" si="0"/>
        <v/>
      </c>
      <c r="B14" s="155" t="str">
        <f t="shared" si="1"/>
        <v/>
      </c>
      <c r="C14" s="160" t="s">
        <v>738</v>
      </c>
      <c r="D14" s="143" t="s">
        <v>739</v>
      </c>
      <c r="E14" s="90">
        <v>47</v>
      </c>
      <c r="F14" s="162"/>
      <c r="G14" s="162"/>
      <c r="H14" s="166">
        <f t="shared" si="2"/>
        <v>0</v>
      </c>
    </row>
    <row r="15" spans="1:9">
      <c r="A15" s="152" t="str">
        <f t="shared" si="0"/>
        <v/>
      </c>
      <c r="B15" s="155" t="str">
        <f t="shared" si="1"/>
        <v/>
      </c>
      <c r="C15" s="160" t="s">
        <v>740</v>
      </c>
      <c r="D15" s="143" t="s">
        <v>741</v>
      </c>
      <c r="E15" s="90">
        <v>48</v>
      </c>
      <c r="F15" s="162"/>
      <c r="G15" s="162"/>
      <c r="H15" s="166">
        <f t="shared" si="2"/>
        <v>0</v>
      </c>
    </row>
    <row r="16" spans="1:9" ht="16.5" customHeight="1">
      <c r="A16" s="152" t="str">
        <f t="shared" si="0"/>
        <v/>
      </c>
      <c r="B16" s="155" t="str">
        <f t="shared" si="1"/>
        <v/>
      </c>
      <c r="C16" s="160" t="s">
        <v>1266</v>
      </c>
      <c r="D16" s="143" t="s">
        <v>742</v>
      </c>
      <c r="E16" s="90">
        <v>5</v>
      </c>
      <c r="F16" s="162"/>
      <c r="G16" s="162"/>
      <c r="H16" s="166">
        <f t="shared" si="2"/>
        <v>0</v>
      </c>
    </row>
    <row r="17" spans="1:11" ht="16.5" customHeight="1">
      <c r="A17" s="152" t="str">
        <f t="shared" si="0"/>
        <v/>
      </c>
      <c r="B17" s="155" t="str">
        <f t="shared" si="1"/>
        <v/>
      </c>
      <c r="C17" s="160" t="s">
        <v>1280</v>
      </c>
      <c r="D17" s="143" t="s">
        <v>1267</v>
      </c>
      <c r="E17" s="90">
        <v>61</v>
      </c>
      <c r="F17" s="163" t="s">
        <v>1265</v>
      </c>
      <c r="G17" s="163" t="s">
        <v>1265</v>
      </c>
      <c r="H17" s="167"/>
    </row>
    <row r="18" spans="1:11" ht="19.5" thickBot="1">
      <c r="A18" s="153"/>
      <c r="B18" s="156"/>
      <c r="C18" s="156"/>
      <c r="D18" s="91" t="s">
        <v>729</v>
      </c>
      <c r="E18" s="92"/>
      <c r="F18" s="164">
        <f>+SUM(F10:F16)</f>
        <v>0</v>
      </c>
      <c r="G18" s="164">
        <f>+SUM(G10:G16)</f>
        <v>0</v>
      </c>
      <c r="H18" s="168">
        <f>SUM(F18:G18)</f>
        <v>0</v>
      </c>
    </row>
    <row r="19" spans="1:11" ht="15.75" thickTop="1">
      <c r="C19" s="93"/>
      <c r="D19" s="94"/>
      <c r="E19" s="94"/>
      <c r="F19" s="86"/>
      <c r="G19" s="86"/>
      <c r="H19" s="86"/>
    </row>
    <row r="20" spans="1:11">
      <c r="C20" s="95"/>
      <c r="D20" s="96" t="s">
        <v>743</v>
      </c>
      <c r="E20" s="95"/>
    </row>
    <row r="21" spans="1:11">
      <c r="D21" s="328" t="s">
        <v>744</v>
      </c>
      <c r="E21" s="328"/>
      <c r="F21" s="328"/>
      <c r="G21" s="328"/>
      <c r="H21" s="328"/>
    </row>
    <row r="22" spans="1:11">
      <c r="C22" s="84" t="s">
        <v>730</v>
      </c>
      <c r="D22" s="83" t="s">
        <v>1285</v>
      </c>
    </row>
    <row r="23" spans="1:11">
      <c r="C23" s="84" t="s">
        <v>732</v>
      </c>
      <c r="D23" s="83" t="s">
        <v>745</v>
      </c>
    </row>
    <row r="24" spans="1:11">
      <c r="C24" s="84" t="s">
        <v>734</v>
      </c>
      <c r="D24" s="83" t="s">
        <v>746</v>
      </c>
    </row>
    <row r="27" spans="1:11" hidden="1"/>
    <row r="28" spans="1:11" hidden="1">
      <c r="D28" s="97"/>
      <c r="H28" s="97"/>
      <c r="I28" s="97"/>
      <c r="J28" s="97"/>
      <c r="K28" s="97"/>
    </row>
    <row r="29" spans="1:11" hidden="1">
      <c r="D29" s="98" t="s">
        <v>747</v>
      </c>
      <c r="F29" s="98" t="s">
        <v>748</v>
      </c>
      <c r="H29" s="329" t="s">
        <v>749</v>
      </c>
      <c r="I29" s="329"/>
      <c r="J29" s="329"/>
      <c r="K29" s="329"/>
    </row>
    <row r="30" spans="1:11" hidden="1"/>
  </sheetData>
  <sheetProtection formatCells="0" formatColumns="0" formatRows="0"/>
  <mergeCells count="11">
    <mergeCell ref="A6:A8"/>
    <mergeCell ref="B6:B8"/>
    <mergeCell ref="D21:H21"/>
    <mergeCell ref="H29:K29"/>
    <mergeCell ref="C6:C8"/>
    <mergeCell ref="D6:D8"/>
    <mergeCell ref="E6:E8"/>
    <mergeCell ref="F6:H6"/>
    <mergeCell ref="G7:G8"/>
    <mergeCell ref="F7:F8"/>
    <mergeCell ref="H7:H8"/>
  </mergeCells>
  <pageMargins left="0.36" right="0.22" top="0.74803149606299213" bottom="0.74803149606299213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C188"/>
  <sheetViews>
    <sheetView topLeftCell="A115" workbookViewId="0">
      <selection sqref="A1:XFD1048576"/>
    </sheetView>
  </sheetViews>
  <sheetFormatPr defaultColWidth="12.42578125" defaultRowHeight="15"/>
  <cols>
    <col min="1" max="1" width="5.28515625" customWidth="1"/>
    <col min="2" max="2" width="3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3" t="s">
        <v>3</v>
      </c>
      <c r="C2" s="4">
        <f t="shared" ref="C2:C65" si="0">VALUE(A2)</f>
        <v>1</v>
      </c>
    </row>
    <row r="3" spans="1:3">
      <c r="A3" s="2">
        <v>2</v>
      </c>
      <c r="B3" s="3" t="s">
        <v>4</v>
      </c>
      <c r="C3" s="4">
        <f t="shared" si="0"/>
        <v>2</v>
      </c>
    </row>
    <row r="4" spans="1:3">
      <c r="A4" s="2">
        <v>3</v>
      </c>
      <c r="B4" s="3" t="s">
        <v>5</v>
      </c>
      <c r="C4" s="4">
        <f t="shared" si="0"/>
        <v>3</v>
      </c>
    </row>
    <row r="5" spans="1:3">
      <c r="A5" s="2">
        <v>4</v>
      </c>
      <c r="B5" s="3" t="s">
        <v>6</v>
      </c>
      <c r="C5" s="4">
        <f t="shared" si="0"/>
        <v>4</v>
      </c>
    </row>
    <row r="6" spans="1:3">
      <c r="A6" s="2">
        <v>6</v>
      </c>
      <c r="B6" s="3" t="s">
        <v>7</v>
      </c>
      <c r="C6" s="4">
        <f t="shared" si="0"/>
        <v>6</v>
      </c>
    </row>
    <row r="7" spans="1:3">
      <c r="A7" s="2">
        <v>7</v>
      </c>
      <c r="B7" s="3" t="s">
        <v>8</v>
      </c>
      <c r="C7" s="4">
        <f t="shared" si="0"/>
        <v>7</v>
      </c>
    </row>
    <row r="8" spans="1:3">
      <c r="A8" s="2">
        <v>8</v>
      </c>
      <c r="B8" s="3" t="s">
        <v>9</v>
      </c>
      <c r="C8" s="4">
        <f t="shared" si="0"/>
        <v>8</v>
      </c>
    </row>
    <row r="9" spans="1:3">
      <c r="A9" s="2">
        <v>9</v>
      </c>
      <c r="B9" s="3" t="s">
        <v>10</v>
      </c>
      <c r="C9" s="4">
        <f t="shared" si="0"/>
        <v>9</v>
      </c>
    </row>
    <row r="10" spans="1:3">
      <c r="A10" s="2">
        <v>23</v>
      </c>
      <c r="B10" s="3" t="s">
        <v>11</v>
      </c>
      <c r="C10" s="4">
        <f t="shared" si="0"/>
        <v>23</v>
      </c>
    </row>
    <row r="11" spans="1:3">
      <c r="A11" s="2">
        <v>24</v>
      </c>
      <c r="B11" s="3" t="s">
        <v>12</v>
      </c>
      <c r="C11" s="4">
        <f t="shared" si="0"/>
        <v>24</v>
      </c>
    </row>
    <row r="12" spans="1:3">
      <c r="A12" s="2">
        <v>25</v>
      </c>
      <c r="B12" s="3" t="s">
        <v>13</v>
      </c>
      <c r="C12" s="4">
        <f t="shared" si="0"/>
        <v>25</v>
      </c>
    </row>
    <row r="13" spans="1:3">
      <c r="A13" s="2">
        <v>26</v>
      </c>
      <c r="B13" s="3" t="s">
        <v>14</v>
      </c>
      <c r="C13" s="4">
        <f t="shared" si="0"/>
        <v>26</v>
      </c>
    </row>
    <row r="14" spans="1:3">
      <c r="A14" s="2">
        <v>27</v>
      </c>
      <c r="B14" s="3" t="s">
        <v>15</v>
      </c>
      <c r="C14" s="4">
        <f t="shared" si="0"/>
        <v>27</v>
      </c>
    </row>
    <row r="15" spans="1:3">
      <c r="A15" s="2">
        <v>28</v>
      </c>
      <c r="B15" s="3" t="s">
        <v>16</v>
      </c>
      <c r="C15" s="4">
        <f t="shared" si="0"/>
        <v>28</v>
      </c>
    </row>
    <row r="16" spans="1:3">
      <c r="A16" s="2">
        <v>29</v>
      </c>
      <c r="B16" s="3" t="s">
        <v>17</v>
      </c>
      <c r="C16" s="4">
        <f t="shared" si="0"/>
        <v>29</v>
      </c>
    </row>
    <row r="17" spans="1:3">
      <c r="A17" s="2">
        <v>30</v>
      </c>
      <c r="B17" s="3" t="s">
        <v>18</v>
      </c>
      <c r="C17" s="4">
        <f t="shared" si="0"/>
        <v>30</v>
      </c>
    </row>
    <row r="18" spans="1:3">
      <c r="A18" s="2">
        <v>31</v>
      </c>
      <c r="B18" s="3" t="s">
        <v>19</v>
      </c>
      <c r="C18" s="4">
        <f t="shared" si="0"/>
        <v>31</v>
      </c>
    </row>
    <row r="19" spans="1:3">
      <c r="A19" s="2">
        <v>32</v>
      </c>
      <c r="B19" s="3" t="s">
        <v>20</v>
      </c>
      <c r="C19" s="4">
        <f t="shared" si="0"/>
        <v>32</v>
      </c>
    </row>
    <row r="20" spans="1:3">
      <c r="A20" s="2">
        <v>33</v>
      </c>
      <c r="B20" s="3" t="s">
        <v>21</v>
      </c>
      <c r="C20" s="4">
        <f t="shared" si="0"/>
        <v>33</v>
      </c>
    </row>
    <row r="21" spans="1:3">
      <c r="A21" s="2">
        <v>34</v>
      </c>
      <c r="B21" s="3" t="s">
        <v>22</v>
      </c>
      <c r="C21" s="4">
        <f t="shared" si="0"/>
        <v>34</v>
      </c>
    </row>
    <row r="22" spans="1:3">
      <c r="A22" s="2">
        <v>35</v>
      </c>
      <c r="B22" s="3" t="s">
        <v>23</v>
      </c>
      <c r="C22" s="4">
        <f t="shared" si="0"/>
        <v>35</v>
      </c>
    </row>
    <row r="23" spans="1:3">
      <c r="A23" s="2">
        <v>36</v>
      </c>
      <c r="B23" s="3" t="s">
        <v>24</v>
      </c>
      <c r="C23" s="4">
        <f t="shared" si="0"/>
        <v>36</v>
      </c>
    </row>
    <row r="24" spans="1:3">
      <c r="A24" s="2">
        <v>37</v>
      </c>
      <c r="B24" s="3" t="s">
        <v>25</v>
      </c>
      <c r="C24" s="4">
        <f t="shared" si="0"/>
        <v>37</v>
      </c>
    </row>
    <row r="25" spans="1:3">
      <c r="A25" s="2">
        <v>38</v>
      </c>
      <c r="B25" s="3" t="s">
        <v>26</v>
      </c>
      <c r="C25" s="4">
        <f t="shared" si="0"/>
        <v>38</v>
      </c>
    </row>
    <row r="26" spans="1:3">
      <c r="A26" s="2">
        <v>39</v>
      </c>
      <c r="B26" s="3" t="s">
        <v>27</v>
      </c>
      <c r="C26" s="4">
        <f t="shared" si="0"/>
        <v>39</v>
      </c>
    </row>
    <row r="27" spans="1:3">
      <c r="A27" s="2">
        <v>40</v>
      </c>
      <c r="B27" s="3" t="s">
        <v>28</v>
      </c>
      <c r="C27" s="4">
        <f t="shared" si="0"/>
        <v>40</v>
      </c>
    </row>
    <row r="28" spans="1:3">
      <c r="A28" s="2">
        <v>41</v>
      </c>
      <c r="B28" s="3" t="s">
        <v>29</v>
      </c>
      <c r="C28" s="4">
        <f t="shared" si="0"/>
        <v>41</v>
      </c>
    </row>
    <row r="29" spans="1:3">
      <c r="A29" s="2">
        <v>42</v>
      </c>
      <c r="B29" s="3" t="s">
        <v>30</v>
      </c>
      <c r="C29" s="4">
        <f t="shared" si="0"/>
        <v>42</v>
      </c>
    </row>
    <row r="30" spans="1:3">
      <c r="A30" s="2">
        <v>43</v>
      </c>
      <c r="B30" s="3" t="s">
        <v>31</v>
      </c>
      <c r="C30" s="4">
        <f t="shared" si="0"/>
        <v>43</v>
      </c>
    </row>
    <row r="31" spans="1:3">
      <c r="A31" s="2">
        <v>44</v>
      </c>
      <c r="B31" s="3" t="s">
        <v>32</v>
      </c>
      <c r="C31" s="4">
        <f t="shared" si="0"/>
        <v>44</v>
      </c>
    </row>
    <row r="32" spans="1:3">
      <c r="A32" s="2">
        <v>45</v>
      </c>
      <c r="B32" s="3" t="s">
        <v>33</v>
      </c>
      <c r="C32" s="4">
        <f t="shared" si="0"/>
        <v>45</v>
      </c>
    </row>
    <row r="33" spans="1:3">
      <c r="A33" s="2">
        <v>46</v>
      </c>
      <c r="B33" s="3" t="s">
        <v>34</v>
      </c>
      <c r="C33" s="4">
        <f t="shared" si="0"/>
        <v>46</v>
      </c>
    </row>
    <row r="34" spans="1:3">
      <c r="A34" s="2">
        <v>48</v>
      </c>
      <c r="B34" s="3" t="s">
        <v>35</v>
      </c>
      <c r="C34" s="4">
        <f t="shared" si="0"/>
        <v>48</v>
      </c>
    </row>
    <row r="35" spans="1:3">
      <c r="A35" s="2">
        <v>50</v>
      </c>
      <c r="B35" s="3" t="s">
        <v>36</v>
      </c>
      <c r="C35" s="4">
        <f t="shared" si="0"/>
        <v>50</v>
      </c>
    </row>
    <row r="36" spans="1:3">
      <c r="A36" s="2">
        <v>51</v>
      </c>
      <c r="B36" s="3" t="s">
        <v>37</v>
      </c>
      <c r="C36" s="4">
        <f t="shared" si="0"/>
        <v>51</v>
      </c>
    </row>
    <row r="37" spans="1:3">
      <c r="A37" s="2">
        <v>52</v>
      </c>
      <c r="B37" s="3" t="s">
        <v>38</v>
      </c>
      <c r="C37" s="4">
        <f t="shared" si="0"/>
        <v>52</v>
      </c>
    </row>
    <row r="38" spans="1:3">
      <c r="A38" s="2">
        <v>53</v>
      </c>
      <c r="B38" s="3" t="s">
        <v>39</v>
      </c>
      <c r="C38" s="4">
        <f t="shared" si="0"/>
        <v>53</v>
      </c>
    </row>
    <row r="39" spans="1:3">
      <c r="A39" s="2">
        <v>54</v>
      </c>
      <c r="B39" s="3" t="s">
        <v>40</v>
      </c>
      <c r="C39" s="4">
        <f t="shared" si="0"/>
        <v>54</v>
      </c>
    </row>
    <row r="40" spans="1:3">
      <c r="A40" s="2">
        <v>55</v>
      </c>
      <c r="B40" s="3" t="s">
        <v>41</v>
      </c>
      <c r="C40" s="4">
        <f t="shared" si="0"/>
        <v>55</v>
      </c>
    </row>
    <row r="41" spans="1:3">
      <c r="A41" s="2">
        <v>57</v>
      </c>
      <c r="B41" s="3" t="s">
        <v>42</v>
      </c>
      <c r="C41" s="4">
        <f t="shared" si="0"/>
        <v>57</v>
      </c>
    </row>
    <row r="42" spans="1:3">
      <c r="A42" s="2">
        <v>58</v>
      </c>
      <c r="B42" s="3" t="s">
        <v>43</v>
      </c>
      <c r="C42" s="4">
        <f t="shared" si="0"/>
        <v>58</v>
      </c>
    </row>
    <row r="43" spans="1:3">
      <c r="A43" s="2">
        <v>59</v>
      </c>
      <c r="B43" s="3" t="s">
        <v>44</v>
      </c>
      <c r="C43" s="4">
        <f t="shared" si="0"/>
        <v>59</v>
      </c>
    </row>
    <row r="44" spans="1:3">
      <c r="A44" s="2">
        <v>59</v>
      </c>
      <c r="B44" s="3" t="s">
        <v>44</v>
      </c>
      <c r="C44" s="4">
        <f t="shared" si="0"/>
        <v>59</v>
      </c>
    </row>
    <row r="45" spans="1:3">
      <c r="A45" s="2">
        <v>60</v>
      </c>
      <c r="B45" s="3" t="s">
        <v>45</v>
      </c>
      <c r="C45" s="4">
        <f t="shared" si="0"/>
        <v>60</v>
      </c>
    </row>
    <row r="46" spans="1:3">
      <c r="A46" s="2">
        <v>61</v>
      </c>
      <c r="B46" s="3" t="s">
        <v>46</v>
      </c>
      <c r="C46" s="4">
        <f t="shared" si="0"/>
        <v>61</v>
      </c>
    </row>
    <row r="47" spans="1:3">
      <c r="A47" s="2">
        <v>62</v>
      </c>
      <c r="B47" s="3" t="s">
        <v>47</v>
      </c>
      <c r="C47" s="4">
        <f t="shared" si="0"/>
        <v>62</v>
      </c>
    </row>
    <row r="48" spans="1:3">
      <c r="A48" s="2">
        <v>63</v>
      </c>
      <c r="B48" s="3" t="s">
        <v>48</v>
      </c>
      <c r="C48" s="4">
        <f t="shared" si="0"/>
        <v>63</v>
      </c>
    </row>
    <row r="49" spans="1:3">
      <c r="A49" s="2">
        <v>65</v>
      </c>
      <c r="B49" s="3" t="s">
        <v>49</v>
      </c>
      <c r="C49" s="4">
        <f t="shared" si="0"/>
        <v>65</v>
      </c>
    </row>
    <row r="50" spans="1:3">
      <c r="A50" s="2">
        <v>66</v>
      </c>
      <c r="B50" s="3" t="s">
        <v>50</v>
      </c>
      <c r="C50" s="4">
        <f t="shared" si="0"/>
        <v>66</v>
      </c>
    </row>
    <row r="51" spans="1:3">
      <c r="A51" s="2">
        <v>67</v>
      </c>
      <c r="B51" s="3" t="s">
        <v>51</v>
      </c>
      <c r="C51" s="4">
        <f t="shared" si="0"/>
        <v>67</v>
      </c>
    </row>
    <row r="52" spans="1:3">
      <c r="A52" s="2">
        <v>68</v>
      </c>
      <c r="B52" s="3" t="s">
        <v>52</v>
      </c>
      <c r="C52" s="4">
        <f t="shared" si="0"/>
        <v>68</v>
      </c>
    </row>
    <row r="53" spans="1:3">
      <c r="A53" s="2">
        <v>69</v>
      </c>
      <c r="B53" s="3" t="s">
        <v>53</v>
      </c>
      <c r="C53" s="4">
        <f t="shared" si="0"/>
        <v>69</v>
      </c>
    </row>
    <row r="54" spans="1:3">
      <c r="A54" s="2">
        <v>72</v>
      </c>
      <c r="B54" s="3" t="s">
        <v>54</v>
      </c>
      <c r="C54" s="4">
        <f t="shared" si="0"/>
        <v>72</v>
      </c>
    </row>
    <row r="55" spans="1:3">
      <c r="A55" s="2">
        <v>74</v>
      </c>
      <c r="B55" s="3" t="s">
        <v>55</v>
      </c>
      <c r="C55" s="4">
        <f t="shared" si="0"/>
        <v>74</v>
      </c>
    </row>
    <row r="56" spans="1:3">
      <c r="A56" s="2">
        <v>75</v>
      </c>
      <c r="B56" s="3" t="s">
        <v>56</v>
      </c>
      <c r="C56" s="4">
        <f t="shared" si="0"/>
        <v>75</v>
      </c>
    </row>
    <row r="57" spans="1:3">
      <c r="A57" s="2">
        <v>76</v>
      </c>
      <c r="B57" s="3" t="s">
        <v>57</v>
      </c>
      <c r="C57" s="4">
        <f t="shared" si="0"/>
        <v>76</v>
      </c>
    </row>
    <row r="58" spans="1:3">
      <c r="A58" s="2">
        <v>77</v>
      </c>
      <c r="B58" s="3" t="s">
        <v>58</v>
      </c>
      <c r="C58" s="4">
        <f t="shared" si="0"/>
        <v>77</v>
      </c>
    </row>
    <row r="59" spans="1:3">
      <c r="A59" s="2">
        <v>78</v>
      </c>
      <c r="B59" s="3" t="s">
        <v>59</v>
      </c>
      <c r="C59" s="4">
        <f t="shared" si="0"/>
        <v>78</v>
      </c>
    </row>
    <row r="60" spans="1:3">
      <c r="A60" s="2">
        <v>79</v>
      </c>
      <c r="B60" s="3" t="s">
        <v>60</v>
      </c>
      <c r="C60" s="4">
        <f t="shared" si="0"/>
        <v>79</v>
      </c>
    </row>
    <row r="61" spans="1:3">
      <c r="A61" s="2">
        <v>80</v>
      </c>
      <c r="B61" s="3" t="s">
        <v>61</v>
      </c>
      <c r="C61" s="4">
        <f t="shared" si="0"/>
        <v>80</v>
      </c>
    </row>
    <row r="62" spans="1:3">
      <c r="A62" s="2">
        <v>81</v>
      </c>
      <c r="B62" s="3" t="s">
        <v>62</v>
      </c>
      <c r="C62" s="4">
        <f t="shared" si="0"/>
        <v>81</v>
      </c>
    </row>
    <row r="63" spans="1:3">
      <c r="A63" s="2">
        <v>82</v>
      </c>
      <c r="B63" s="3" t="s">
        <v>63</v>
      </c>
      <c r="C63" s="4">
        <f t="shared" si="0"/>
        <v>82</v>
      </c>
    </row>
    <row r="64" spans="1:3">
      <c r="A64" s="2">
        <v>83</v>
      </c>
      <c r="B64" s="3" t="s">
        <v>64</v>
      </c>
      <c r="C64" s="4">
        <f t="shared" si="0"/>
        <v>83</v>
      </c>
    </row>
    <row r="65" spans="1:3">
      <c r="A65" s="2">
        <v>84</v>
      </c>
      <c r="B65" s="3" t="s">
        <v>65</v>
      </c>
      <c r="C65" s="4">
        <f t="shared" si="0"/>
        <v>84</v>
      </c>
    </row>
    <row r="66" spans="1:3">
      <c r="A66" s="2">
        <v>85</v>
      </c>
      <c r="B66" s="3" t="s">
        <v>66</v>
      </c>
      <c r="C66" s="4">
        <f t="shared" ref="C66:C129" si="1">VALUE(A66)</f>
        <v>85</v>
      </c>
    </row>
    <row r="67" spans="1:3">
      <c r="A67" s="2">
        <v>86</v>
      </c>
      <c r="B67" s="3" t="s">
        <v>67</v>
      </c>
      <c r="C67" s="4">
        <f t="shared" si="1"/>
        <v>86</v>
      </c>
    </row>
    <row r="68" spans="1:3">
      <c r="A68" s="2">
        <v>87</v>
      </c>
      <c r="B68" s="3" t="s">
        <v>68</v>
      </c>
      <c r="C68" s="4">
        <f t="shared" si="1"/>
        <v>87</v>
      </c>
    </row>
    <row r="69" spans="1:3">
      <c r="A69" s="2">
        <v>88</v>
      </c>
      <c r="B69" s="3" t="s">
        <v>69</v>
      </c>
      <c r="C69" s="4">
        <f t="shared" si="1"/>
        <v>88</v>
      </c>
    </row>
    <row r="70" spans="1:3">
      <c r="A70" s="2">
        <v>89</v>
      </c>
      <c r="B70" s="3" t="s">
        <v>70</v>
      </c>
      <c r="C70" s="4">
        <f t="shared" si="1"/>
        <v>89</v>
      </c>
    </row>
    <row r="71" spans="1:3">
      <c r="A71" s="2">
        <v>91</v>
      </c>
      <c r="B71" s="3" t="s">
        <v>71</v>
      </c>
      <c r="C71" s="4">
        <f t="shared" si="1"/>
        <v>91</v>
      </c>
    </row>
    <row r="72" spans="1:3">
      <c r="A72" s="2">
        <v>92</v>
      </c>
      <c r="B72" s="3" t="s">
        <v>72</v>
      </c>
      <c r="C72" s="4">
        <f t="shared" si="1"/>
        <v>92</v>
      </c>
    </row>
    <row r="73" spans="1:3">
      <c r="A73" s="2">
        <v>93</v>
      </c>
      <c r="B73" s="3" t="s">
        <v>73</v>
      </c>
      <c r="C73" s="4">
        <f t="shared" si="1"/>
        <v>93</v>
      </c>
    </row>
    <row r="74" spans="1:3">
      <c r="A74" s="2">
        <v>94</v>
      </c>
      <c r="B74" s="3" t="s">
        <v>74</v>
      </c>
      <c r="C74" s="4">
        <f t="shared" si="1"/>
        <v>94</v>
      </c>
    </row>
    <row r="75" spans="1:3">
      <c r="A75" s="2">
        <v>95</v>
      </c>
      <c r="B75" s="3" t="s">
        <v>75</v>
      </c>
      <c r="C75" s="4">
        <f t="shared" si="1"/>
        <v>95</v>
      </c>
    </row>
    <row r="76" spans="1:3">
      <c r="A76" s="2">
        <v>96</v>
      </c>
      <c r="B76" s="3" t="s">
        <v>76</v>
      </c>
      <c r="C76" s="4">
        <f t="shared" si="1"/>
        <v>96</v>
      </c>
    </row>
    <row r="77" spans="1:3">
      <c r="A77" s="2">
        <v>97</v>
      </c>
      <c r="B77" s="3" t="s">
        <v>77</v>
      </c>
      <c r="C77" s="4">
        <f t="shared" si="1"/>
        <v>97</v>
      </c>
    </row>
    <row r="78" spans="1:3">
      <c r="A78" s="2">
        <v>98</v>
      </c>
      <c r="B78" s="3" t="s">
        <v>78</v>
      </c>
      <c r="C78" s="4">
        <f t="shared" si="1"/>
        <v>98</v>
      </c>
    </row>
    <row r="79" spans="1:3">
      <c r="A79" s="2">
        <v>99</v>
      </c>
      <c r="B79" s="3" t="s">
        <v>79</v>
      </c>
      <c r="C79" s="4">
        <f t="shared" si="1"/>
        <v>99</v>
      </c>
    </row>
    <row r="80" spans="1:3">
      <c r="A80" s="2">
        <v>100</v>
      </c>
      <c r="B80" s="3" t="s">
        <v>80</v>
      </c>
      <c r="C80" s="4">
        <f t="shared" si="1"/>
        <v>100</v>
      </c>
    </row>
    <row r="81" spans="1:3">
      <c r="A81" s="2">
        <v>101</v>
      </c>
      <c r="B81" s="3" t="s">
        <v>81</v>
      </c>
      <c r="C81" s="4">
        <f t="shared" si="1"/>
        <v>101</v>
      </c>
    </row>
    <row r="82" spans="1:3">
      <c r="A82" s="2">
        <v>102</v>
      </c>
      <c r="B82" s="3" t="s">
        <v>82</v>
      </c>
      <c r="C82" s="4">
        <f t="shared" si="1"/>
        <v>102</v>
      </c>
    </row>
    <row r="83" spans="1:3">
      <c r="A83" s="2">
        <v>103</v>
      </c>
      <c r="B83" s="3" t="s">
        <v>83</v>
      </c>
      <c r="C83" s="4">
        <f t="shared" si="1"/>
        <v>103</v>
      </c>
    </row>
    <row r="84" spans="1:3">
      <c r="A84" s="2">
        <v>104</v>
      </c>
      <c r="B84" s="3" t="s">
        <v>84</v>
      </c>
      <c r="C84" s="4">
        <f t="shared" si="1"/>
        <v>104</v>
      </c>
    </row>
    <row r="85" spans="1:3">
      <c r="A85" s="2">
        <v>105</v>
      </c>
      <c r="B85" s="3" t="s">
        <v>85</v>
      </c>
      <c r="C85" s="4">
        <f t="shared" si="1"/>
        <v>105</v>
      </c>
    </row>
    <row r="86" spans="1:3">
      <c r="A86" s="2">
        <v>107</v>
      </c>
      <c r="B86" s="3" t="s">
        <v>86</v>
      </c>
      <c r="C86" s="4">
        <f t="shared" si="1"/>
        <v>107</v>
      </c>
    </row>
    <row r="87" spans="1:3">
      <c r="A87" s="2">
        <v>108</v>
      </c>
      <c r="B87" s="3" t="s">
        <v>87</v>
      </c>
      <c r="C87" s="4">
        <f t="shared" si="1"/>
        <v>108</v>
      </c>
    </row>
    <row r="88" spans="1:3">
      <c r="A88" s="2">
        <v>109</v>
      </c>
      <c r="B88" s="3" t="s">
        <v>88</v>
      </c>
      <c r="C88" s="4">
        <f t="shared" si="1"/>
        <v>109</v>
      </c>
    </row>
    <row r="89" spans="1:3">
      <c r="A89" s="2">
        <v>110</v>
      </c>
      <c r="B89" s="3" t="s">
        <v>89</v>
      </c>
      <c r="C89" s="4">
        <f t="shared" si="1"/>
        <v>110</v>
      </c>
    </row>
    <row r="90" spans="1:3">
      <c r="A90" s="2">
        <v>111</v>
      </c>
      <c r="B90" s="3" t="s">
        <v>90</v>
      </c>
      <c r="C90" s="4">
        <f t="shared" si="1"/>
        <v>111</v>
      </c>
    </row>
    <row r="91" spans="1:3">
      <c r="A91" s="2">
        <v>112</v>
      </c>
      <c r="B91" s="3" t="s">
        <v>91</v>
      </c>
      <c r="C91" s="4">
        <f t="shared" si="1"/>
        <v>112</v>
      </c>
    </row>
    <row r="92" spans="1:3">
      <c r="A92" s="2">
        <v>113</v>
      </c>
      <c r="B92" s="3" t="s">
        <v>92</v>
      </c>
      <c r="C92" s="4">
        <f t="shared" si="1"/>
        <v>113</v>
      </c>
    </row>
    <row r="93" spans="1:3">
      <c r="A93" s="2">
        <v>114</v>
      </c>
      <c r="B93" s="3" t="s">
        <v>93</v>
      </c>
      <c r="C93" s="4">
        <f t="shared" si="1"/>
        <v>114</v>
      </c>
    </row>
    <row r="94" spans="1:3">
      <c r="A94" s="2">
        <v>115</v>
      </c>
      <c r="B94" s="3" t="s">
        <v>94</v>
      </c>
      <c r="C94" s="4">
        <f t="shared" si="1"/>
        <v>115</v>
      </c>
    </row>
    <row r="95" spans="1:3">
      <c r="A95" s="2">
        <v>116</v>
      </c>
      <c r="B95" s="3" t="s">
        <v>95</v>
      </c>
      <c r="C95" s="4">
        <f t="shared" si="1"/>
        <v>116</v>
      </c>
    </row>
    <row r="96" spans="1:3">
      <c r="A96" s="2">
        <v>117</v>
      </c>
      <c r="B96" s="3" t="s">
        <v>96</v>
      </c>
      <c r="C96" s="4">
        <f t="shared" si="1"/>
        <v>117</v>
      </c>
    </row>
    <row r="97" spans="1:3">
      <c r="A97" s="2">
        <v>118</v>
      </c>
      <c r="B97" s="3" t="s">
        <v>97</v>
      </c>
      <c r="C97" s="4">
        <f t="shared" si="1"/>
        <v>118</v>
      </c>
    </row>
    <row r="98" spans="1:3">
      <c r="A98" s="2">
        <v>119</v>
      </c>
      <c r="B98" s="3" t="s">
        <v>98</v>
      </c>
      <c r="C98" s="4">
        <f t="shared" si="1"/>
        <v>119</v>
      </c>
    </row>
    <row r="99" spans="1:3">
      <c r="A99" s="2">
        <v>121</v>
      </c>
      <c r="B99" s="3" t="s">
        <v>99</v>
      </c>
      <c r="C99" s="4">
        <f t="shared" si="1"/>
        <v>121</v>
      </c>
    </row>
    <row r="100" spans="1:3">
      <c r="A100" s="2">
        <v>201</v>
      </c>
      <c r="B100" s="3" t="s">
        <v>100</v>
      </c>
      <c r="C100" s="4">
        <f t="shared" si="1"/>
        <v>201</v>
      </c>
    </row>
    <row r="101" spans="1:3">
      <c r="A101" s="2">
        <v>202</v>
      </c>
      <c r="B101" s="3" t="s">
        <v>101</v>
      </c>
      <c r="C101" s="4">
        <f t="shared" si="1"/>
        <v>202</v>
      </c>
    </row>
    <row r="102" spans="1:3">
      <c r="A102" s="2">
        <v>203</v>
      </c>
      <c r="B102" s="3" t="s">
        <v>102</v>
      </c>
      <c r="C102" s="4">
        <f t="shared" si="1"/>
        <v>203</v>
      </c>
    </row>
    <row r="103" spans="1:3">
      <c r="A103" s="2">
        <v>204</v>
      </c>
      <c r="B103" s="3" t="s">
        <v>103</v>
      </c>
      <c r="C103" s="4">
        <f t="shared" si="1"/>
        <v>204</v>
      </c>
    </row>
    <row r="104" spans="1:3">
      <c r="A104" s="2">
        <v>205</v>
      </c>
      <c r="B104" s="3" t="s">
        <v>104</v>
      </c>
      <c r="C104" s="4">
        <f t="shared" si="1"/>
        <v>205</v>
      </c>
    </row>
    <row r="105" spans="1:3">
      <c r="A105" s="2">
        <v>206</v>
      </c>
      <c r="B105" s="3" t="s">
        <v>105</v>
      </c>
      <c r="C105" s="4">
        <f t="shared" si="1"/>
        <v>206</v>
      </c>
    </row>
    <row r="106" spans="1:3">
      <c r="A106" s="2">
        <v>207</v>
      </c>
      <c r="B106" s="3" t="s">
        <v>106</v>
      </c>
      <c r="C106" s="4">
        <f t="shared" si="1"/>
        <v>207</v>
      </c>
    </row>
    <row r="107" spans="1:3">
      <c r="A107" s="2">
        <v>208</v>
      </c>
      <c r="B107" s="3" t="s">
        <v>107</v>
      </c>
      <c r="C107" s="4">
        <f t="shared" si="1"/>
        <v>208</v>
      </c>
    </row>
    <row r="108" spans="1:3">
      <c r="A108" s="2">
        <v>209</v>
      </c>
      <c r="B108" s="3" t="s">
        <v>108</v>
      </c>
      <c r="C108" s="4">
        <f t="shared" si="1"/>
        <v>209</v>
      </c>
    </row>
    <row r="109" spans="1:3">
      <c r="A109" s="2">
        <v>210</v>
      </c>
      <c r="B109" s="3" t="s">
        <v>109</v>
      </c>
      <c r="C109" s="4">
        <f t="shared" si="1"/>
        <v>210</v>
      </c>
    </row>
    <row r="110" spans="1:3">
      <c r="A110" s="2">
        <v>211</v>
      </c>
      <c r="B110" s="3" t="s">
        <v>110</v>
      </c>
      <c r="C110" s="4">
        <f t="shared" si="1"/>
        <v>211</v>
      </c>
    </row>
    <row r="111" spans="1:3">
      <c r="A111" s="2">
        <v>212</v>
      </c>
      <c r="B111" s="3" t="s">
        <v>111</v>
      </c>
      <c r="C111" s="4">
        <f t="shared" si="1"/>
        <v>212</v>
      </c>
    </row>
    <row r="112" spans="1:3">
      <c r="A112" s="2">
        <v>213</v>
      </c>
      <c r="B112" s="3" t="s">
        <v>112</v>
      </c>
      <c r="C112" s="4">
        <f t="shared" si="1"/>
        <v>213</v>
      </c>
    </row>
    <row r="113" spans="1:3">
      <c r="A113" s="2">
        <v>214</v>
      </c>
      <c r="B113" s="3" t="s">
        <v>113</v>
      </c>
      <c r="C113" s="4">
        <f t="shared" si="1"/>
        <v>214</v>
      </c>
    </row>
    <row r="114" spans="1:3">
      <c r="A114" s="2">
        <v>215</v>
      </c>
      <c r="B114" s="3" t="s">
        <v>114</v>
      </c>
      <c r="C114" s="4">
        <f t="shared" si="1"/>
        <v>215</v>
      </c>
    </row>
    <row r="115" spans="1:3">
      <c r="A115" s="2">
        <v>216</v>
      </c>
      <c r="B115" s="3" t="s">
        <v>115</v>
      </c>
      <c r="C115" s="4">
        <f t="shared" si="1"/>
        <v>216</v>
      </c>
    </row>
    <row r="116" spans="1:3">
      <c r="A116" s="2">
        <v>217</v>
      </c>
      <c r="B116" s="3" t="s">
        <v>116</v>
      </c>
      <c r="C116" s="4">
        <f t="shared" si="1"/>
        <v>217</v>
      </c>
    </row>
    <row r="117" spans="1:3">
      <c r="A117" s="2">
        <v>218</v>
      </c>
      <c r="B117" s="3" t="s">
        <v>117</v>
      </c>
      <c r="C117" s="4">
        <f t="shared" si="1"/>
        <v>218</v>
      </c>
    </row>
    <row r="118" spans="1:3">
      <c r="A118" s="2">
        <v>219</v>
      </c>
      <c r="B118" s="3" t="s">
        <v>118</v>
      </c>
      <c r="C118" s="4">
        <f t="shared" si="1"/>
        <v>219</v>
      </c>
    </row>
    <row r="119" spans="1:3">
      <c r="A119" s="2">
        <v>220</v>
      </c>
      <c r="B119" s="3" t="s">
        <v>119</v>
      </c>
      <c r="C119" s="4">
        <f t="shared" si="1"/>
        <v>220</v>
      </c>
    </row>
    <row r="120" spans="1:3">
      <c r="A120" s="2">
        <v>221</v>
      </c>
      <c r="B120" s="3" t="s">
        <v>120</v>
      </c>
      <c r="C120" s="4">
        <f t="shared" si="1"/>
        <v>221</v>
      </c>
    </row>
    <row r="121" spans="1:3">
      <c r="A121" s="2">
        <v>222</v>
      </c>
      <c r="B121" s="3" t="s">
        <v>121</v>
      </c>
      <c r="C121" s="4">
        <f t="shared" si="1"/>
        <v>222</v>
      </c>
    </row>
    <row r="122" spans="1:3">
      <c r="A122" s="2">
        <v>224</v>
      </c>
      <c r="B122" s="3" t="s">
        <v>122</v>
      </c>
      <c r="C122" s="4">
        <f t="shared" si="1"/>
        <v>224</v>
      </c>
    </row>
    <row r="123" spans="1:3">
      <c r="A123" s="2">
        <v>225</v>
      </c>
      <c r="B123" s="3" t="s">
        <v>123</v>
      </c>
      <c r="C123" s="4">
        <f t="shared" si="1"/>
        <v>225</v>
      </c>
    </row>
    <row r="124" spans="1:3" ht="15.75" thickBot="1">
      <c r="A124" s="5">
        <v>226</v>
      </c>
      <c r="B124" s="6" t="s">
        <v>124</v>
      </c>
      <c r="C124" s="4">
        <f t="shared" si="1"/>
        <v>226</v>
      </c>
    </row>
    <row r="125" spans="1:3">
      <c r="A125" s="2">
        <v>227</v>
      </c>
      <c r="B125" s="7" t="s">
        <v>125</v>
      </c>
      <c r="C125" s="4">
        <f t="shared" si="1"/>
        <v>227</v>
      </c>
    </row>
    <row r="126" spans="1:3">
      <c r="A126" s="2">
        <v>228</v>
      </c>
      <c r="B126" s="3" t="s">
        <v>126</v>
      </c>
      <c r="C126" s="4">
        <f t="shared" si="1"/>
        <v>228</v>
      </c>
    </row>
    <row r="127" spans="1:3">
      <c r="A127" s="8">
        <v>229</v>
      </c>
      <c r="B127" s="3" t="s">
        <v>127</v>
      </c>
      <c r="C127" s="4">
        <f t="shared" si="1"/>
        <v>229</v>
      </c>
    </row>
    <row r="128" spans="1:3">
      <c r="A128" s="8">
        <v>230</v>
      </c>
      <c r="B128" s="3" t="s">
        <v>128</v>
      </c>
      <c r="C128" s="4">
        <f t="shared" si="1"/>
        <v>230</v>
      </c>
    </row>
    <row r="129" spans="1:3">
      <c r="A129" s="2">
        <v>231</v>
      </c>
      <c r="B129" s="3" t="s">
        <v>129</v>
      </c>
      <c r="C129" s="4">
        <f t="shared" si="1"/>
        <v>231</v>
      </c>
    </row>
    <row r="130" spans="1:3">
      <c r="A130" s="2">
        <v>232</v>
      </c>
      <c r="B130" s="3" t="s">
        <v>130</v>
      </c>
      <c r="C130" s="4">
        <f t="shared" ref="C130:C152" si="2">VALUE(A130)</f>
        <v>232</v>
      </c>
    </row>
    <row r="131" spans="1:3">
      <c r="A131" s="2">
        <v>233</v>
      </c>
      <c r="B131" s="3" t="s">
        <v>131</v>
      </c>
      <c r="C131" s="4">
        <f t="shared" si="2"/>
        <v>233</v>
      </c>
    </row>
    <row r="132" spans="1:3">
      <c r="A132" s="2">
        <v>234</v>
      </c>
      <c r="B132" s="3" t="s">
        <v>132</v>
      </c>
      <c r="C132" s="4">
        <f t="shared" si="2"/>
        <v>234</v>
      </c>
    </row>
    <row r="133" spans="1:3">
      <c r="A133" s="2">
        <v>235</v>
      </c>
      <c r="B133" s="3" t="s">
        <v>133</v>
      </c>
      <c r="C133" s="4">
        <f t="shared" si="2"/>
        <v>235</v>
      </c>
    </row>
    <row r="134" spans="1:3">
      <c r="A134" s="2">
        <v>236</v>
      </c>
      <c r="B134" s="3" t="s">
        <v>134</v>
      </c>
      <c r="C134" s="4">
        <f t="shared" si="2"/>
        <v>236</v>
      </c>
    </row>
    <row r="135" spans="1:3">
      <c r="A135" s="2">
        <v>237</v>
      </c>
      <c r="B135" s="3" t="s">
        <v>135</v>
      </c>
      <c r="C135" s="4">
        <f t="shared" si="2"/>
        <v>237</v>
      </c>
    </row>
    <row r="136" spans="1:3">
      <c r="A136" s="2">
        <v>238</v>
      </c>
      <c r="B136" s="3" t="s">
        <v>136</v>
      </c>
      <c r="C136" s="4">
        <f t="shared" si="2"/>
        <v>238</v>
      </c>
    </row>
    <row r="137" spans="1:3">
      <c r="A137" s="2">
        <v>239</v>
      </c>
      <c r="B137" s="3" t="s">
        <v>137</v>
      </c>
      <c r="C137" s="4">
        <f t="shared" si="2"/>
        <v>239</v>
      </c>
    </row>
    <row r="138" spans="1:3">
      <c r="A138" s="2">
        <v>240</v>
      </c>
      <c r="B138" s="3" t="s">
        <v>138</v>
      </c>
      <c r="C138" s="4">
        <f t="shared" si="2"/>
        <v>240</v>
      </c>
    </row>
    <row r="139" spans="1:3">
      <c r="A139" s="2">
        <v>241</v>
      </c>
      <c r="B139" s="3" t="s">
        <v>139</v>
      </c>
      <c r="C139" s="4">
        <f t="shared" si="2"/>
        <v>241</v>
      </c>
    </row>
    <row r="140" spans="1:3">
      <c r="A140" s="2">
        <v>242</v>
      </c>
      <c r="B140" s="3" t="s">
        <v>140</v>
      </c>
      <c r="C140" s="4">
        <f t="shared" si="2"/>
        <v>242</v>
      </c>
    </row>
    <row r="141" spans="1:3">
      <c r="A141" s="2">
        <v>243</v>
      </c>
      <c r="B141" s="3" t="s">
        <v>141</v>
      </c>
      <c r="C141" s="4">
        <f t="shared" si="2"/>
        <v>243</v>
      </c>
    </row>
    <row r="142" spans="1:3">
      <c r="A142" s="2">
        <v>244</v>
      </c>
      <c r="B142" s="3" t="s">
        <v>142</v>
      </c>
      <c r="C142" s="4">
        <f t="shared" si="2"/>
        <v>244</v>
      </c>
    </row>
    <row r="143" spans="1:3">
      <c r="A143" s="2">
        <v>250</v>
      </c>
      <c r="B143" s="3" t="s">
        <v>143</v>
      </c>
      <c r="C143" s="4">
        <f t="shared" si="2"/>
        <v>250</v>
      </c>
    </row>
    <row r="144" spans="1:3">
      <c r="A144" s="9">
        <v>310</v>
      </c>
      <c r="B144" s="3" t="s">
        <v>144</v>
      </c>
      <c r="C144" s="4">
        <f t="shared" si="2"/>
        <v>310</v>
      </c>
    </row>
    <row r="145" spans="1:3">
      <c r="A145" s="9">
        <v>311</v>
      </c>
      <c r="B145" s="3" t="s">
        <v>145</v>
      </c>
      <c r="C145" s="4">
        <f t="shared" si="2"/>
        <v>311</v>
      </c>
    </row>
    <row r="146" spans="1:3">
      <c r="A146" s="9">
        <v>324</v>
      </c>
      <c r="B146" s="3" t="s">
        <v>146</v>
      </c>
      <c r="C146" s="4">
        <f t="shared" si="2"/>
        <v>324</v>
      </c>
    </row>
    <row r="147" spans="1:3">
      <c r="A147" s="9">
        <v>326</v>
      </c>
      <c r="B147" s="3" t="s">
        <v>147</v>
      </c>
      <c r="C147" s="4">
        <f t="shared" si="2"/>
        <v>326</v>
      </c>
    </row>
    <row r="148" spans="1:3">
      <c r="A148" s="9">
        <v>330</v>
      </c>
      <c r="B148" s="3" t="s">
        <v>148</v>
      </c>
      <c r="C148" s="4">
        <f t="shared" si="2"/>
        <v>330</v>
      </c>
    </row>
    <row r="149" spans="1:3" ht="15.75" thickBot="1">
      <c r="A149" s="5">
        <v>500</v>
      </c>
      <c r="B149" s="6" t="s">
        <v>149</v>
      </c>
      <c r="C149" s="4">
        <f t="shared" si="2"/>
        <v>500</v>
      </c>
    </row>
    <row r="150" spans="1:3">
      <c r="A150" s="2">
        <v>223</v>
      </c>
      <c r="B150" s="3" t="s">
        <v>150</v>
      </c>
      <c r="C150" s="4">
        <f t="shared" si="2"/>
        <v>223</v>
      </c>
    </row>
    <row r="151" spans="1:3">
      <c r="A151" s="2">
        <v>521</v>
      </c>
      <c r="B151" s="3" t="s">
        <v>151</v>
      </c>
      <c r="C151" s="4">
        <f t="shared" si="2"/>
        <v>521</v>
      </c>
    </row>
    <row r="152" spans="1:3" ht="15.75" thickBot="1">
      <c r="A152" s="5">
        <v>581</v>
      </c>
      <c r="B152" s="6" t="s">
        <v>152</v>
      </c>
      <c r="C152" s="4">
        <f t="shared" si="2"/>
        <v>581</v>
      </c>
    </row>
    <row r="153" spans="1:3">
      <c r="A153" s="9"/>
      <c r="B153" s="3"/>
      <c r="C153" s="4"/>
    </row>
    <row r="154" spans="1:3">
      <c r="A154" s="1"/>
      <c r="B154" s="1"/>
      <c r="C154" s="1"/>
    </row>
    <row r="155" spans="1:3">
      <c r="A155" s="1"/>
      <c r="B155" s="1"/>
      <c r="C155" s="1"/>
    </row>
    <row r="156" spans="1:3">
      <c r="A156" s="1"/>
      <c r="B156" s="1"/>
      <c r="C156" s="1"/>
    </row>
    <row r="157" spans="1:3">
      <c r="A157" s="1"/>
      <c r="B157" s="1"/>
      <c r="C157" s="1"/>
    </row>
    <row r="158" spans="1:3">
      <c r="A158" s="1"/>
      <c r="B158" s="1"/>
      <c r="C158" s="1"/>
    </row>
    <row r="159" spans="1:3">
      <c r="A159" s="1"/>
      <c r="B159" s="1"/>
      <c r="C159" s="1"/>
    </row>
    <row r="160" spans="1:3">
      <c r="A160" s="10">
        <v>41112</v>
      </c>
      <c r="B160" s="10" t="s">
        <v>153</v>
      </c>
    </row>
    <row r="161" spans="1:2">
      <c r="A161" s="10">
        <v>41113</v>
      </c>
      <c r="B161" s="10" t="s">
        <v>154</v>
      </c>
    </row>
    <row r="162" spans="1:2">
      <c r="A162" s="10">
        <v>41114</v>
      </c>
      <c r="B162" s="10" t="s">
        <v>155</v>
      </c>
    </row>
    <row r="163" spans="1:2">
      <c r="A163" s="10">
        <v>41115</v>
      </c>
      <c r="B163" s="10" t="s">
        <v>156</v>
      </c>
    </row>
    <row r="164" spans="1:2">
      <c r="A164" s="10">
        <v>41116</v>
      </c>
      <c r="B164" s="10" t="s">
        <v>157</v>
      </c>
    </row>
    <row r="165" spans="1:2">
      <c r="A165" s="10">
        <v>41117</v>
      </c>
      <c r="B165" s="10" t="s">
        <v>158</v>
      </c>
    </row>
    <row r="166" spans="1:2">
      <c r="A166" s="10">
        <v>41118</v>
      </c>
      <c r="B166" s="10" t="s">
        <v>159</v>
      </c>
    </row>
    <row r="167" spans="1:2">
      <c r="A167" s="10">
        <v>41119</v>
      </c>
      <c r="B167" s="10" t="s">
        <v>160</v>
      </c>
    </row>
    <row r="168" spans="1:2">
      <c r="A168" s="10">
        <v>41120</v>
      </c>
      <c r="B168" s="10" t="s">
        <v>161</v>
      </c>
    </row>
    <row r="169" spans="1:2">
      <c r="A169" s="10">
        <v>41103</v>
      </c>
      <c r="B169" s="10" t="s">
        <v>162</v>
      </c>
    </row>
    <row r="170" spans="1:2">
      <c r="A170" s="10">
        <v>41121</v>
      </c>
      <c r="B170" s="10" t="s">
        <v>163</v>
      </c>
    </row>
    <row r="171" spans="1:2">
      <c r="A171" s="10">
        <v>41122</v>
      </c>
      <c r="B171" s="10" t="s">
        <v>164</v>
      </c>
    </row>
    <row r="172" spans="1:2">
      <c r="A172" s="10">
        <v>41123</v>
      </c>
      <c r="B172" s="10" t="s">
        <v>165</v>
      </c>
    </row>
    <row r="173" spans="1:2">
      <c r="A173" s="10">
        <v>41124</v>
      </c>
      <c r="B173" s="10" t="s">
        <v>166</v>
      </c>
    </row>
    <row r="174" spans="1:2">
      <c r="A174" s="10">
        <v>41125</v>
      </c>
      <c r="B174" s="10" t="s">
        <v>167</v>
      </c>
    </row>
    <row r="175" spans="1:2">
      <c r="A175" s="10">
        <v>41126</v>
      </c>
      <c r="B175" s="10" t="s">
        <v>168</v>
      </c>
    </row>
    <row r="176" spans="1:2">
      <c r="A176" s="10">
        <v>41127</v>
      </c>
      <c r="B176" s="10" t="s">
        <v>169</v>
      </c>
    </row>
    <row r="177" spans="1:2">
      <c r="A177" s="10">
        <v>41128</v>
      </c>
      <c r="B177" s="10" t="s">
        <v>170</v>
      </c>
    </row>
    <row r="178" spans="1:2">
      <c r="A178" s="10">
        <v>41129</v>
      </c>
      <c r="B178" s="10" t="s">
        <v>171</v>
      </c>
    </row>
    <row r="179" spans="1:2">
      <c r="A179" s="10">
        <v>41130</v>
      </c>
      <c r="B179" s="10" t="s">
        <v>172</v>
      </c>
    </row>
    <row r="180" spans="1:2">
      <c r="A180" s="10">
        <v>41104</v>
      </c>
      <c r="B180" s="10" t="s">
        <v>173</v>
      </c>
    </row>
    <row r="181" spans="1:2">
      <c r="A181" s="10">
        <v>41105</v>
      </c>
      <c r="B181" s="10" t="s">
        <v>174</v>
      </c>
    </row>
    <row r="182" spans="1:2">
      <c r="A182" s="10">
        <v>41106</v>
      </c>
      <c r="B182" s="10" t="s">
        <v>175</v>
      </c>
    </row>
    <row r="183" spans="1:2">
      <c r="A183" s="10">
        <v>41108</v>
      </c>
      <c r="B183" s="10" t="s">
        <v>176</v>
      </c>
    </row>
    <row r="184" spans="1:2">
      <c r="A184" s="10">
        <v>41107</v>
      </c>
      <c r="B184" s="10" t="s">
        <v>177</v>
      </c>
    </row>
    <row r="185" spans="1:2">
      <c r="A185" s="10">
        <v>41109</v>
      </c>
      <c r="B185" s="10" t="s">
        <v>178</v>
      </c>
    </row>
    <row r="186" spans="1:2">
      <c r="A186" s="10">
        <v>41110</v>
      </c>
      <c r="B186" s="10" t="s">
        <v>179</v>
      </c>
    </row>
    <row r="187" spans="1:2">
      <c r="A187" s="10">
        <v>43400</v>
      </c>
      <c r="B187" s="10" t="s">
        <v>180</v>
      </c>
    </row>
    <row r="188" spans="1:2">
      <c r="A188" s="10">
        <v>41140</v>
      </c>
      <c r="B188" s="10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W119"/>
  <sheetViews>
    <sheetView topLeftCell="A76" workbookViewId="0">
      <selection activeCell="O109" sqref="O109:O119"/>
    </sheetView>
  </sheetViews>
  <sheetFormatPr defaultRowHeight="15"/>
  <cols>
    <col min="2" max="2" width="52.85546875" customWidth="1"/>
    <col min="6" max="6" width="7.42578125" customWidth="1"/>
    <col min="7" max="7" width="45.85546875" customWidth="1"/>
    <col min="14" max="14" width="9.140625" customWidth="1"/>
    <col min="15" max="15" width="13.42578125" customWidth="1"/>
    <col min="16" max="16" width="62.42578125" bestFit="1" customWidth="1"/>
  </cols>
  <sheetData>
    <row r="1" spans="1:23">
      <c r="O1" t="s">
        <v>723</v>
      </c>
    </row>
    <row r="2" spans="1:23">
      <c r="O2" t="s">
        <v>724</v>
      </c>
    </row>
    <row r="3" spans="1:23" ht="15.75" thickBot="1"/>
    <row r="4" spans="1:23" ht="15.75" thickBot="1">
      <c r="A4" t="s">
        <v>327</v>
      </c>
      <c r="B4" s="14" t="s">
        <v>328</v>
      </c>
      <c r="C4" s="15" t="s">
        <v>329</v>
      </c>
      <c r="D4" s="15" t="s">
        <v>330</v>
      </c>
      <c r="E4" s="15" t="s">
        <v>331</v>
      </c>
      <c r="F4" s="16" t="s">
        <v>329</v>
      </c>
      <c r="G4" s="17" t="s">
        <v>328</v>
      </c>
      <c r="O4" s="46"/>
      <c r="P4" s="47"/>
      <c r="Q4" s="47"/>
      <c r="R4" s="46"/>
      <c r="S4" s="47"/>
      <c r="T4" s="47"/>
      <c r="U4" s="47"/>
      <c r="V4" s="47"/>
      <c r="W4" s="48"/>
    </row>
    <row r="5" spans="1:23" ht="15.75" thickBot="1">
      <c r="A5">
        <v>1</v>
      </c>
      <c r="B5" s="17" t="s">
        <v>332</v>
      </c>
      <c r="C5" s="18" t="s">
        <v>333</v>
      </c>
      <c r="D5" s="19" t="s">
        <v>334</v>
      </c>
      <c r="E5" s="19" t="str">
        <f>+CONCATENATE(C5,"-",F5)</f>
        <v>1101-0001</v>
      </c>
      <c r="F5" s="20" t="s">
        <v>335</v>
      </c>
      <c r="G5" s="21" t="s">
        <v>336</v>
      </c>
      <c r="I5" s="20">
        <v>1</v>
      </c>
      <c r="O5" s="55" t="s">
        <v>329</v>
      </c>
      <c r="P5" s="55" t="s">
        <v>328</v>
      </c>
      <c r="Q5" s="55" t="s">
        <v>327</v>
      </c>
      <c r="R5" s="49"/>
      <c r="S5" s="50"/>
      <c r="T5" s="50"/>
      <c r="U5" s="50"/>
      <c r="V5" s="50"/>
      <c r="W5" s="51"/>
    </row>
    <row r="6" spans="1:23" ht="15.75" thickBot="1">
      <c r="A6">
        <v>1</v>
      </c>
      <c r="B6" s="17" t="s">
        <v>332</v>
      </c>
      <c r="C6" s="18" t="s">
        <v>333</v>
      </c>
      <c r="D6" s="19" t="s">
        <v>334</v>
      </c>
      <c r="E6" s="19" t="str">
        <f t="shared" ref="E6:E9" si="0">+CONCATENATE(C6,"-",F6)</f>
        <v>1101-0002</v>
      </c>
      <c r="F6" s="20" t="s">
        <v>337</v>
      </c>
      <c r="G6" s="21" t="s">
        <v>338</v>
      </c>
      <c r="I6" s="20">
        <v>2</v>
      </c>
      <c r="O6" s="46" t="s">
        <v>369</v>
      </c>
      <c r="P6" s="46" t="s">
        <v>368</v>
      </c>
      <c r="Q6" s="46">
        <v>5</v>
      </c>
      <c r="R6" s="46"/>
      <c r="S6" s="47"/>
      <c r="T6" s="47"/>
      <c r="U6" s="47"/>
      <c r="V6" s="47"/>
      <c r="W6" s="48"/>
    </row>
    <row r="7" spans="1:23" ht="15.75" thickBot="1">
      <c r="A7">
        <v>1</v>
      </c>
      <c r="B7" s="17" t="s">
        <v>332</v>
      </c>
      <c r="C7" s="18" t="s">
        <v>333</v>
      </c>
      <c r="D7" s="19" t="s">
        <v>334</v>
      </c>
      <c r="E7" s="19" t="str">
        <f t="shared" si="0"/>
        <v>1101-0003</v>
      </c>
      <c r="F7" s="20" t="s">
        <v>339</v>
      </c>
      <c r="G7" s="21" t="s">
        <v>340</v>
      </c>
      <c r="I7" s="20">
        <v>3</v>
      </c>
      <c r="O7" s="46" t="s">
        <v>374</v>
      </c>
      <c r="P7" s="46" t="s">
        <v>373</v>
      </c>
      <c r="Q7" s="46">
        <v>6</v>
      </c>
      <c r="R7" s="49"/>
      <c r="S7" s="50"/>
      <c r="T7" s="50"/>
      <c r="U7" s="50"/>
      <c r="V7" s="50"/>
      <c r="W7" s="51"/>
    </row>
    <row r="8" spans="1:23" ht="15.75" thickBot="1">
      <c r="A8">
        <v>1</v>
      </c>
      <c r="B8" s="17" t="s">
        <v>332</v>
      </c>
      <c r="C8" s="18" t="s">
        <v>333</v>
      </c>
      <c r="D8" s="19" t="s">
        <v>334</v>
      </c>
      <c r="E8" s="19" t="str">
        <f t="shared" si="0"/>
        <v>1101-0004</v>
      </c>
      <c r="F8" s="20" t="s">
        <v>341</v>
      </c>
      <c r="G8" s="21" t="s">
        <v>342</v>
      </c>
      <c r="I8" s="20">
        <v>4</v>
      </c>
      <c r="O8" s="46" t="s">
        <v>450</v>
      </c>
      <c r="P8" s="46" t="s">
        <v>449</v>
      </c>
      <c r="Q8" s="46">
        <v>17</v>
      </c>
      <c r="R8" s="49"/>
      <c r="S8" s="50"/>
      <c r="T8" s="50"/>
      <c r="U8" s="50"/>
      <c r="V8" s="50"/>
      <c r="W8" s="51"/>
    </row>
    <row r="9" spans="1:23" ht="15.75" thickBot="1">
      <c r="A9">
        <v>1</v>
      </c>
      <c r="B9" s="17" t="s">
        <v>332</v>
      </c>
      <c r="C9" s="18" t="s">
        <v>333</v>
      </c>
      <c r="D9" s="19" t="s">
        <v>334</v>
      </c>
      <c r="E9" s="19" t="str">
        <f t="shared" si="0"/>
        <v>1101-0005</v>
      </c>
      <c r="F9" s="20" t="s">
        <v>343</v>
      </c>
      <c r="G9" s="21" t="s">
        <v>344</v>
      </c>
      <c r="I9" s="20">
        <v>5</v>
      </c>
      <c r="O9" s="46" t="s">
        <v>426</v>
      </c>
      <c r="P9" s="46" t="s">
        <v>425</v>
      </c>
      <c r="Q9" s="46">
        <v>15</v>
      </c>
      <c r="R9" s="49"/>
      <c r="S9" s="50"/>
      <c r="T9" s="50"/>
      <c r="U9" s="50"/>
      <c r="V9" s="50"/>
      <c r="W9" s="51"/>
    </row>
    <row r="10" spans="1:23" ht="15.75" thickBot="1">
      <c r="O10" s="46" t="s">
        <v>383</v>
      </c>
      <c r="P10" s="46" t="s">
        <v>382</v>
      </c>
      <c r="Q10" s="46">
        <v>7</v>
      </c>
      <c r="R10" s="49"/>
      <c r="S10" s="50"/>
      <c r="T10" s="50"/>
      <c r="U10" s="50"/>
      <c r="V10" s="50"/>
      <c r="W10" s="51"/>
    </row>
    <row r="11" spans="1:23" ht="15.75" thickBot="1">
      <c r="A11">
        <v>2</v>
      </c>
      <c r="B11" s="17" t="s">
        <v>345</v>
      </c>
      <c r="C11" s="18" t="s">
        <v>346</v>
      </c>
      <c r="D11" s="19" t="s">
        <v>334</v>
      </c>
      <c r="E11" s="19" t="str">
        <f t="shared" ref="E11:E18" si="1">+CONCATENATE(C11,"-",F11)</f>
        <v>1102-0001</v>
      </c>
      <c r="F11" s="20" t="s">
        <v>335</v>
      </c>
      <c r="G11" s="21" t="s">
        <v>347</v>
      </c>
      <c r="I11" s="20">
        <v>1</v>
      </c>
      <c r="O11" s="46" t="s">
        <v>395</v>
      </c>
      <c r="P11" s="46" t="s">
        <v>394</v>
      </c>
      <c r="Q11" s="46">
        <v>11</v>
      </c>
      <c r="R11" s="49"/>
      <c r="S11" s="50"/>
      <c r="T11" s="50"/>
      <c r="U11" s="50"/>
      <c r="V11" s="50"/>
      <c r="W11" s="51"/>
    </row>
    <row r="12" spans="1:23" ht="15.75" thickBot="1">
      <c r="A12">
        <v>2</v>
      </c>
      <c r="B12" s="17" t="s">
        <v>345</v>
      </c>
      <c r="C12" s="18" t="s">
        <v>346</v>
      </c>
      <c r="D12" s="19" t="s">
        <v>334</v>
      </c>
      <c r="E12" s="19" t="str">
        <f t="shared" si="1"/>
        <v>1102-0002</v>
      </c>
      <c r="F12" s="20" t="s">
        <v>337</v>
      </c>
      <c r="G12" s="21" t="s">
        <v>348</v>
      </c>
      <c r="I12" s="20">
        <v>2</v>
      </c>
      <c r="O12" s="46" t="s">
        <v>333</v>
      </c>
      <c r="P12" s="46" t="s">
        <v>332</v>
      </c>
      <c r="Q12" s="46">
        <v>1</v>
      </c>
      <c r="R12" s="49"/>
      <c r="S12" s="50"/>
      <c r="T12" s="50"/>
      <c r="U12" s="50"/>
      <c r="V12" s="50"/>
      <c r="W12" s="51"/>
    </row>
    <row r="13" spans="1:23" ht="15.75" thickBot="1">
      <c r="A13">
        <v>2</v>
      </c>
      <c r="B13" s="17" t="s">
        <v>345</v>
      </c>
      <c r="C13" s="18" t="s">
        <v>346</v>
      </c>
      <c r="D13" s="19" t="s">
        <v>334</v>
      </c>
      <c r="E13" s="19" t="str">
        <f t="shared" si="1"/>
        <v>1102-0003</v>
      </c>
      <c r="F13" s="20" t="s">
        <v>339</v>
      </c>
      <c r="G13" s="21" t="s">
        <v>349</v>
      </c>
      <c r="I13" s="20">
        <v>3</v>
      </c>
      <c r="O13" s="46" t="s">
        <v>346</v>
      </c>
      <c r="P13" s="46" t="s">
        <v>345</v>
      </c>
      <c r="Q13" s="46">
        <v>2</v>
      </c>
      <c r="R13" s="49"/>
      <c r="S13" s="50"/>
      <c r="T13" s="50"/>
      <c r="U13" s="50"/>
      <c r="V13" s="50"/>
      <c r="W13" s="51"/>
    </row>
    <row r="14" spans="1:23" ht="15.75" thickBot="1">
      <c r="A14">
        <v>2</v>
      </c>
      <c r="B14" s="17" t="s">
        <v>345</v>
      </c>
      <c r="C14" s="18" t="s">
        <v>346</v>
      </c>
      <c r="D14" s="19" t="s">
        <v>334</v>
      </c>
      <c r="E14" s="19" t="str">
        <f t="shared" si="1"/>
        <v>1102-0004</v>
      </c>
      <c r="F14" s="20" t="s">
        <v>341</v>
      </c>
      <c r="G14" s="21" t="s">
        <v>350</v>
      </c>
      <c r="I14" s="20">
        <v>4</v>
      </c>
      <c r="O14" s="46" t="s">
        <v>411</v>
      </c>
      <c r="P14" s="46" t="s">
        <v>468</v>
      </c>
      <c r="Q14" s="46">
        <v>13</v>
      </c>
      <c r="R14" s="49"/>
      <c r="S14" s="50"/>
      <c r="T14" s="50"/>
      <c r="U14" s="50"/>
      <c r="V14" s="50"/>
      <c r="W14" s="51"/>
    </row>
    <row r="15" spans="1:23" ht="15.75" thickBot="1">
      <c r="A15">
        <v>2</v>
      </c>
      <c r="B15" s="17" t="s">
        <v>345</v>
      </c>
      <c r="C15" s="18" t="s">
        <v>346</v>
      </c>
      <c r="D15" s="19" t="s">
        <v>334</v>
      </c>
      <c r="E15" s="19" t="str">
        <f t="shared" si="1"/>
        <v>1102-0005</v>
      </c>
      <c r="F15" s="20" t="s">
        <v>343</v>
      </c>
      <c r="G15" s="21" t="s">
        <v>351</v>
      </c>
      <c r="I15" s="20">
        <v>5</v>
      </c>
      <c r="O15" s="46" t="s">
        <v>419</v>
      </c>
      <c r="P15" s="46" t="s">
        <v>469</v>
      </c>
      <c r="Q15" s="46">
        <v>14</v>
      </c>
      <c r="R15" s="49"/>
      <c r="S15" s="50"/>
      <c r="T15" s="50"/>
      <c r="U15" s="50"/>
      <c r="V15" s="50"/>
      <c r="W15" s="51"/>
    </row>
    <row r="16" spans="1:23" ht="15.75" thickBot="1">
      <c r="A16">
        <v>2</v>
      </c>
      <c r="B16" s="17" t="s">
        <v>345</v>
      </c>
      <c r="C16" s="18" t="s">
        <v>346</v>
      </c>
      <c r="D16" s="19" t="s">
        <v>334</v>
      </c>
      <c r="E16" s="19" t="str">
        <f t="shared" si="1"/>
        <v>1102-0006</v>
      </c>
      <c r="F16" s="20" t="s">
        <v>352</v>
      </c>
      <c r="G16" s="21" t="s">
        <v>353</v>
      </c>
      <c r="I16" s="20">
        <v>6</v>
      </c>
      <c r="O16" s="46" t="s">
        <v>359</v>
      </c>
      <c r="P16" s="46" t="s">
        <v>358</v>
      </c>
      <c r="Q16" s="46">
        <v>3</v>
      </c>
      <c r="R16" s="49"/>
      <c r="S16" s="50"/>
      <c r="T16" s="50"/>
      <c r="U16" s="50"/>
      <c r="V16" s="50"/>
      <c r="W16" s="51"/>
    </row>
    <row r="17" spans="1:23" ht="15.75" thickBot="1">
      <c r="A17">
        <v>2</v>
      </c>
      <c r="B17" s="17" t="s">
        <v>345</v>
      </c>
      <c r="C17" s="18" t="s">
        <v>346</v>
      </c>
      <c r="D17" s="19" t="s">
        <v>334</v>
      </c>
      <c r="E17" s="19" t="str">
        <f t="shared" si="1"/>
        <v>1102-0007</v>
      </c>
      <c r="F17" s="20" t="s">
        <v>354</v>
      </c>
      <c r="G17" s="21" t="s">
        <v>355</v>
      </c>
      <c r="I17" s="20">
        <v>7</v>
      </c>
      <c r="O17" s="46" t="s">
        <v>365</v>
      </c>
      <c r="P17" s="46" t="s">
        <v>364</v>
      </c>
      <c r="Q17" s="46">
        <v>4</v>
      </c>
      <c r="R17" s="49"/>
      <c r="S17" s="50"/>
      <c r="T17" s="50"/>
      <c r="U17" s="50"/>
      <c r="V17" s="50"/>
      <c r="W17" s="51"/>
    </row>
    <row r="18" spans="1:23" ht="15.75" thickBot="1">
      <c r="A18">
        <v>2</v>
      </c>
      <c r="B18" s="17" t="s">
        <v>345</v>
      </c>
      <c r="C18" s="18" t="s">
        <v>346</v>
      </c>
      <c r="D18" s="19" t="s">
        <v>334</v>
      </c>
      <c r="E18" s="19" t="str">
        <f t="shared" si="1"/>
        <v>1102-0008</v>
      </c>
      <c r="F18" s="20" t="s">
        <v>356</v>
      </c>
      <c r="G18" s="21" t="s">
        <v>357</v>
      </c>
      <c r="I18" s="20">
        <v>8</v>
      </c>
      <c r="O18" s="46" t="s">
        <v>406</v>
      </c>
      <c r="P18" s="46" t="s">
        <v>405</v>
      </c>
      <c r="Q18" s="46">
        <v>12</v>
      </c>
      <c r="R18" s="49"/>
      <c r="S18" s="50"/>
      <c r="T18" s="50"/>
      <c r="U18" s="50"/>
      <c r="V18" s="50"/>
      <c r="W18" s="51"/>
    </row>
    <row r="19" spans="1:23" ht="15.75" thickBot="1">
      <c r="O19" s="46" t="s">
        <v>387</v>
      </c>
      <c r="P19" s="46" t="s">
        <v>465</v>
      </c>
      <c r="Q19" s="46">
        <v>8</v>
      </c>
      <c r="R19" s="49"/>
      <c r="S19" s="50"/>
      <c r="T19" s="50"/>
      <c r="U19" s="50"/>
      <c r="V19" s="50"/>
      <c r="W19" s="51"/>
    </row>
    <row r="20" spans="1:23" ht="15.75" thickBot="1">
      <c r="A20">
        <v>3</v>
      </c>
      <c r="B20" s="17" t="s">
        <v>358</v>
      </c>
      <c r="C20" s="18" t="s">
        <v>359</v>
      </c>
      <c r="D20" s="19" t="s">
        <v>360</v>
      </c>
      <c r="E20" s="19" t="str">
        <f t="shared" ref="E20:E22" si="2">+CONCATENATE(C20,"-",F20)</f>
        <v>1501-0001</v>
      </c>
      <c r="F20" s="20" t="s">
        <v>335</v>
      </c>
      <c r="G20" s="22" t="s">
        <v>361</v>
      </c>
      <c r="I20" s="23">
        <v>1</v>
      </c>
      <c r="O20" s="46" t="s">
        <v>390</v>
      </c>
      <c r="P20" s="46" t="s">
        <v>466</v>
      </c>
      <c r="Q20" s="46">
        <v>9</v>
      </c>
      <c r="R20" s="49"/>
      <c r="S20" s="50"/>
      <c r="T20" s="50"/>
      <c r="U20" s="50"/>
      <c r="V20" s="50"/>
      <c r="W20" s="51"/>
    </row>
    <row r="21" spans="1:23" ht="15.75" thickBot="1">
      <c r="A21">
        <v>3</v>
      </c>
      <c r="B21" s="17" t="s">
        <v>358</v>
      </c>
      <c r="C21" s="18" t="s">
        <v>359</v>
      </c>
      <c r="D21" s="19" t="s">
        <v>360</v>
      </c>
      <c r="E21" s="19" t="str">
        <f t="shared" si="2"/>
        <v>1501-0002</v>
      </c>
      <c r="F21" s="20" t="s">
        <v>337</v>
      </c>
      <c r="G21" s="22" t="s">
        <v>362</v>
      </c>
      <c r="I21" s="23">
        <v>2</v>
      </c>
      <c r="O21" s="46" t="s">
        <v>392</v>
      </c>
      <c r="P21" s="46" t="s">
        <v>467</v>
      </c>
      <c r="Q21" s="46">
        <v>10</v>
      </c>
      <c r="R21" s="49"/>
      <c r="S21" s="50"/>
      <c r="T21" s="50"/>
      <c r="U21" s="50"/>
      <c r="V21" s="50"/>
      <c r="W21" s="51"/>
    </row>
    <row r="22" spans="1:23" ht="26.25" thickBot="1">
      <c r="A22">
        <v>3</v>
      </c>
      <c r="B22" s="17" t="s">
        <v>358</v>
      </c>
      <c r="C22" s="18" t="s">
        <v>359</v>
      </c>
      <c r="D22" s="19" t="s">
        <v>360</v>
      </c>
      <c r="E22" s="19" t="str">
        <f t="shared" si="2"/>
        <v>1501-0003</v>
      </c>
      <c r="F22" s="20" t="s">
        <v>339</v>
      </c>
      <c r="G22" s="22" t="s">
        <v>363</v>
      </c>
      <c r="I22" s="23">
        <v>3</v>
      </c>
      <c r="O22" s="56" t="s">
        <v>444</v>
      </c>
      <c r="P22" s="56" t="s">
        <v>443</v>
      </c>
      <c r="Q22" s="56">
        <v>16</v>
      </c>
      <c r="R22" s="52"/>
      <c r="S22" s="53"/>
      <c r="T22" s="53"/>
      <c r="U22" s="53"/>
      <c r="V22" s="53"/>
      <c r="W22" s="54"/>
    </row>
    <row r="23" spans="1:23" ht="15.75" thickBot="1"/>
    <row r="24" spans="1:23" ht="15.75" thickBot="1">
      <c r="A24">
        <v>4</v>
      </c>
      <c r="B24" s="17" t="s">
        <v>364</v>
      </c>
      <c r="C24" s="18" t="s">
        <v>365</v>
      </c>
      <c r="D24" s="19" t="s">
        <v>360</v>
      </c>
      <c r="E24" s="19" t="str">
        <f t="shared" ref="E24:E25" si="3">+CONCATENATE(C24,"-",F24)</f>
        <v>1502-0001</v>
      </c>
      <c r="F24" s="20" t="s">
        <v>335</v>
      </c>
      <c r="G24" s="22" t="s">
        <v>366</v>
      </c>
      <c r="I24" s="23">
        <v>1</v>
      </c>
    </row>
    <row r="25" spans="1:23" ht="15.75" thickBot="1">
      <c r="A25">
        <v>4</v>
      </c>
      <c r="B25" s="17" t="s">
        <v>364</v>
      </c>
      <c r="C25" s="18" t="s">
        <v>365</v>
      </c>
      <c r="D25" s="19" t="s">
        <v>360</v>
      </c>
      <c r="E25" s="19" t="str">
        <f t="shared" si="3"/>
        <v>1502-0002</v>
      </c>
      <c r="F25" s="20" t="s">
        <v>337</v>
      </c>
      <c r="G25" s="22" t="s">
        <v>367</v>
      </c>
      <c r="I25" s="23">
        <v>2</v>
      </c>
    </row>
    <row r="26" spans="1:23" ht="15.75" thickBot="1">
      <c r="N26" s="46"/>
      <c r="O26" s="47"/>
      <c r="P26" s="47"/>
      <c r="Q26" s="46"/>
      <c r="R26" s="47"/>
      <c r="S26" s="47"/>
      <c r="T26" s="47"/>
      <c r="U26" s="47"/>
      <c r="V26" s="48"/>
    </row>
    <row r="27" spans="1:23" ht="15.75" thickBot="1">
      <c r="A27">
        <v>5</v>
      </c>
      <c r="B27" s="17" t="s">
        <v>368</v>
      </c>
      <c r="C27" s="18" t="s">
        <v>369</v>
      </c>
      <c r="D27" s="19" t="s">
        <v>370</v>
      </c>
      <c r="E27" s="19" t="str">
        <f t="shared" ref="E27:E28" si="4">+CONCATENATE(C27,"-",F27)</f>
        <v>0101-0001</v>
      </c>
      <c r="F27" s="20" t="s">
        <v>335</v>
      </c>
      <c r="G27" s="21" t="s">
        <v>371</v>
      </c>
      <c r="I27" s="20">
        <v>1</v>
      </c>
      <c r="N27" s="55" t="s">
        <v>329</v>
      </c>
      <c r="O27" s="55" t="s">
        <v>331</v>
      </c>
      <c r="P27" s="55" t="s">
        <v>328</v>
      </c>
      <c r="Q27" s="49"/>
      <c r="R27" s="50"/>
      <c r="S27" s="50"/>
      <c r="T27" s="50"/>
      <c r="U27" s="50"/>
      <c r="V27" s="51"/>
    </row>
    <row r="28" spans="1:23" ht="15.75" thickBot="1">
      <c r="A28">
        <v>5</v>
      </c>
      <c r="B28" s="17" t="s">
        <v>368</v>
      </c>
      <c r="C28" s="18" t="s">
        <v>369</v>
      </c>
      <c r="D28" s="19" t="s">
        <v>370</v>
      </c>
      <c r="E28" s="19" t="str">
        <f t="shared" si="4"/>
        <v>0101-0002</v>
      </c>
      <c r="F28" s="20" t="s">
        <v>337</v>
      </c>
      <c r="G28" s="21" t="s">
        <v>372</v>
      </c>
      <c r="I28" s="20">
        <v>2</v>
      </c>
      <c r="N28" s="46" t="s">
        <v>369</v>
      </c>
      <c r="O28" s="46" t="s">
        <v>470</v>
      </c>
      <c r="P28" s="46" t="s">
        <v>371</v>
      </c>
      <c r="Q28" s="46"/>
      <c r="R28" s="47"/>
      <c r="S28" s="47"/>
      <c r="T28" s="47"/>
      <c r="U28" s="47"/>
      <c r="V28" s="48"/>
    </row>
    <row r="29" spans="1:23" ht="15.75" thickBot="1">
      <c r="N29" s="49"/>
      <c r="O29" s="46" t="s">
        <v>471</v>
      </c>
      <c r="P29" s="46" t="s">
        <v>372</v>
      </c>
      <c r="Q29" s="49"/>
      <c r="R29" s="50"/>
      <c r="S29" s="50"/>
      <c r="T29" s="50"/>
      <c r="U29" s="50"/>
      <c r="V29" s="51"/>
    </row>
    <row r="30" spans="1:23" ht="15.75" thickBot="1">
      <c r="A30">
        <v>6</v>
      </c>
      <c r="B30" s="17" t="s">
        <v>373</v>
      </c>
      <c r="C30" s="18" t="s">
        <v>374</v>
      </c>
      <c r="D30" s="19" t="s">
        <v>375</v>
      </c>
      <c r="E30" s="19" t="str">
        <f t="shared" ref="E30:E35" si="5">+CONCATENATE(C30,"-",F30)</f>
        <v>0401-0001</v>
      </c>
      <c r="F30" s="20" t="s">
        <v>335</v>
      </c>
      <c r="G30" s="24" t="s">
        <v>376</v>
      </c>
      <c r="I30" s="23">
        <v>1</v>
      </c>
      <c r="N30" s="46" t="s">
        <v>374</v>
      </c>
      <c r="O30" s="46" t="s">
        <v>472</v>
      </c>
      <c r="P30" s="46" t="s">
        <v>376</v>
      </c>
      <c r="Q30" s="49"/>
      <c r="R30" s="50"/>
      <c r="S30" s="50"/>
      <c r="T30" s="50"/>
      <c r="U30" s="50"/>
      <c r="V30" s="51"/>
    </row>
    <row r="31" spans="1:23" ht="15.75" thickBot="1">
      <c r="A31">
        <v>6</v>
      </c>
      <c r="B31" s="17" t="s">
        <v>373</v>
      </c>
      <c r="C31" s="18" t="s">
        <v>374</v>
      </c>
      <c r="D31" s="19" t="s">
        <v>375</v>
      </c>
      <c r="E31" s="19" t="str">
        <f t="shared" si="5"/>
        <v>0401-0002</v>
      </c>
      <c r="F31" s="20" t="s">
        <v>337</v>
      </c>
      <c r="G31" s="24" t="s">
        <v>377</v>
      </c>
      <c r="I31" s="23">
        <v>2</v>
      </c>
      <c r="N31" s="49"/>
      <c r="O31" s="46" t="s">
        <v>473</v>
      </c>
      <c r="P31" s="46" t="s">
        <v>377</v>
      </c>
      <c r="Q31" s="49"/>
      <c r="R31" s="50"/>
      <c r="S31" s="50"/>
      <c r="T31" s="50"/>
      <c r="U31" s="50"/>
      <c r="V31" s="51"/>
    </row>
    <row r="32" spans="1:23" ht="15.75" thickBot="1">
      <c r="A32">
        <v>6</v>
      </c>
      <c r="B32" s="17" t="s">
        <v>373</v>
      </c>
      <c r="C32" s="18" t="s">
        <v>374</v>
      </c>
      <c r="D32" s="19" t="s">
        <v>375</v>
      </c>
      <c r="E32" s="19" t="str">
        <f t="shared" si="5"/>
        <v>0401-0003</v>
      </c>
      <c r="F32" s="20" t="s">
        <v>339</v>
      </c>
      <c r="G32" s="24" t="s">
        <v>378</v>
      </c>
      <c r="I32" s="23">
        <v>3</v>
      </c>
      <c r="N32" s="49"/>
      <c r="O32" s="46" t="s">
        <v>474</v>
      </c>
      <c r="P32" s="46" t="s">
        <v>378</v>
      </c>
      <c r="Q32" s="49"/>
      <c r="R32" s="50"/>
      <c r="S32" s="50"/>
      <c r="T32" s="50"/>
      <c r="U32" s="50"/>
      <c r="V32" s="51"/>
    </row>
    <row r="33" spans="1:22" ht="15.75" thickBot="1">
      <c r="A33">
        <v>6</v>
      </c>
      <c r="B33" s="17" t="s">
        <v>373</v>
      </c>
      <c r="C33" s="18" t="s">
        <v>374</v>
      </c>
      <c r="D33" s="19" t="s">
        <v>375</v>
      </c>
      <c r="E33" s="19" t="str">
        <f t="shared" si="5"/>
        <v>0401-0004</v>
      </c>
      <c r="F33" s="20" t="s">
        <v>341</v>
      </c>
      <c r="G33" s="24" t="s">
        <v>379</v>
      </c>
      <c r="I33" s="23">
        <v>4</v>
      </c>
      <c r="N33" s="49"/>
      <c r="O33" s="46" t="s">
        <v>475</v>
      </c>
      <c r="P33" s="46" t="s">
        <v>379</v>
      </c>
      <c r="Q33" s="49"/>
      <c r="R33" s="50"/>
      <c r="S33" s="50"/>
      <c r="T33" s="50"/>
      <c r="U33" s="50"/>
      <c r="V33" s="51"/>
    </row>
    <row r="34" spans="1:22" ht="15.75" thickBot="1">
      <c r="A34">
        <v>6</v>
      </c>
      <c r="B34" s="17" t="s">
        <v>373</v>
      </c>
      <c r="C34" s="18" t="s">
        <v>374</v>
      </c>
      <c r="D34" s="19" t="s">
        <v>375</v>
      </c>
      <c r="E34" s="19" t="str">
        <f t="shared" si="5"/>
        <v>0401-0005</v>
      </c>
      <c r="F34" s="20" t="s">
        <v>343</v>
      </c>
      <c r="G34" s="24" t="s">
        <v>380</v>
      </c>
      <c r="I34" s="23">
        <v>5</v>
      </c>
      <c r="N34" s="49"/>
      <c r="O34" s="46" t="s">
        <v>476</v>
      </c>
      <c r="P34" s="46" t="s">
        <v>380</v>
      </c>
      <c r="Q34" s="49"/>
      <c r="R34" s="50"/>
      <c r="S34" s="50"/>
      <c r="T34" s="50"/>
      <c r="U34" s="50"/>
      <c r="V34" s="51"/>
    </row>
    <row r="35" spans="1:22" ht="15.75" thickBot="1">
      <c r="A35">
        <v>6</v>
      </c>
      <c r="B35" s="17" t="s">
        <v>373</v>
      </c>
      <c r="C35" s="18" t="s">
        <v>374</v>
      </c>
      <c r="D35" s="19" t="s">
        <v>375</v>
      </c>
      <c r="E35" s="19" t="str">
        <f t="shared" si="5"/>
        <v>0401-0006</v>
      </c>
      <c r="F35" s="20" t="s">
        <v>352</v>
      </c>
      <c r="G35" s="24" t="s">
        <v>381</v>
      </c>
      <c r="I35" s="23">
        <v>6</v>
      </c>
      <c r="N35" s="49"/>
      <c r="O35" s="46" t="s">
        <v>477</v>
      </c>
      <c r="P35" s="46" t="s">
        <v>381</v>
      </c>
      <c r="Q35" s="49"/>
      <c r="R35" s="50"/>
      <c r="S35" s="50"/>
      <c r="T35" s="50"/>
      <c r="U35" s="50"/>
      <c r="V35" s="51"/>
    </row>
    <row r="36" spans="1:22" ht="15.75" thickBot="1">
      <c r="N36" s="46" t="s">
        <v>450</v>
      </c>
      <c r="O36" s="46" t="s">
        <v>478</v>
      </c>
      <c r="P36" s="46" t="s">
        <v>452</v>
      </c>
      <c r="Q36" s="49"/>
      <c r="R36" s="50"/>
      <c r="S36" s="50"/>
      <c r="T36" s="50"/>
      <c r="U36" s="50"/>
      <c r="V36" s="51"/>
    </row>
    <row r="37" spans="1:22" ht="15.75" thickBot="1">
      <c r="A37">
        <v>7</v>
      </c>
      <c r="B37" s="17" t="s">
        <v>382</v>
      </c>
      <c r="C37" s="18" t="s">
        <v>383</v>
      </c>
      <c r="D37" s="19" t="s">
        <v>384</v>
      </c>
      <c r="E37" s="19" t="str">
        <f t="shared" ref="E37:E38" si="6">+CONCATENATE(C37,"-",F37)</f>
        <v>0701-0002</v>
      </c>
      <c r="F37" s="20" t="s">
        <v>337</v>
      </c>
      <c r="G37" s="22" t="s">
        <v>385</v>
      </c>
      <c r="I37" s="23">
        <v>2</v>
      </c>
      <c r="N37" s="46" t="s">
        <v>426</v>
      </c>
      <c r="O37" s="46" t="s">
        <v>479</v>
      </c>
      <c r="P37" s="46" t="s">
        <v>428</v>
      </c>
      <c r="Q37" s="49"/>
      <c r="R37" s="50"/>
      <c r="S37" s="50"/>
      <c r="T37" s="50"/>
      <c r="U37" s="50"/>
      <c r="V37" s="51"/>
    </row>
    <row r="38" spans="1:22" ht="15.75" thickBot="1">
      <c r="A38">
        <v>7</v>
      </c>
      <c r="B38" s="17" t="s">
        <v>382</v>
      </c>
      <c r="C38" s="18" t="s">
        <v>383</v>
      </c>
      <c r="D38" s="19" t="s">
        <v>384</v>
      </c>
      <c r="E38" s="19" t="str">
        <f t="shared" si="6"/>
        <v>0701-0004</v>
      </c>
      <c r="F38" s="20" t="s">
        <v>341</v>
      </c>
      <c r="G38" s="22" t="s">
        <v>386</v>
      </c>
      <c r="I38" s="23">
        <v>4</v>
      </c>
      <c r="N38" s="49"/>
      <c r="O38" s="46" t="s">
        <v>480</v>
      </c>
      <c r="P38" s="46" t="s">
        <v>429</v>
      </c>
      <c r="Q38" s="49"/>
      <c r="R38" s="50"/>
      <c r="S38" s="50"/>
      <c r="T38" s="50"/>
      <c r="U38" s="50"/>
      <c r="V38" s="51"/>
    </row>
    <row r="39" spans="1:22" ht="15.75" thickBot="1">
      <c r="N39" s="49"/>
      <c r="O39" s="46" t="s">
        <v>481</v>
      </c>
      <c r="P39" s="46" t="s">
        <v>430</v>
      </c>
      <c r="Q39" s="49"/>
      <c r="R39" s="50"/>
      <c r="S39" s="50"/>
      <c r="T39" s="50"/>
      <c r="U39" s="50"/>
      <c r="V39" s="51"/>
    </row>
    <row r="40" spans="1:22" ht="15.75" thickBot="1">
      <c r="A40">
        <v>8</v>
      </c>
      <c r="B40" s="25" t="s">
        <v>465</v>
      </c>
      <c r="C40" s="26" t="s">
        <v>387</v>
      </c>
      <c r="D40" s="27" t="s">
        <v>388</v>
      </c>
      <c r="E40" s="19" t="str">
        <f>+CONCATENATE(C40,"-",F40)</f>
        <v>2001-0001</v>
      </c>
      <c r="F40" s="20" t="s">
        <v>335</v>
      </c>
      <c r="G40" s="28" t="s">
        <v>389</v>
      </c>
      <c r="I40" s="29">
        <v>1</v>
      </c>
      <c r="N40" s="49"/>
      <c r="O40" s="46" t="s">
        <v>482</v>
      </c>
      <c r="P40" s="46" t="s">
        <v>431</v>
      </c>
      <c r="Q40" s="49"/>
      <c r="R40" s="50"/>
      <c r="S40" s="50"/>
      <c r="T40" s="50"/>
      <c r="U40" s="50"/>
      <c r="V40" s="51"/>
    </row>
    <row r="41" spans="1:22" ht="15.75" thickBot="1">
      <c r="N41" s="49"/>
      <c r="O41" s="46" t="s">
        <v>483</v>
      </c>
      <c r="P41" s="46" t="s">
        <v>432</v>
      </c>
      <c r="Q41" s="49"/>
      <c r="R41" s="50"/>
      <c r="S41" s="50"/>
      <c r="T41" s="50"/>
      <c r="U41" s="50"/>
      <c r="V41" s="51"/>
    </row>
    <row r="42" spans="1:22" ht="15.75" thickBot="1">
      <c r="A42">
        <v>9</v>
      </c>
      <c r="B42" s="25" t="s">
        <v>466</v>
      </c>
      <c r="C42" s="26" t="s">
        <v>390</v>
      </c>
      <c r="D42" s="27" t="s">
        <v>388</v>
      </c>
      <c r="E42" s="19" t="str">
        <f>+CONCATENATE(C42,"-",F42)</f>
        <v>2002-0001</v>
      </c>
      <c r="F42" s="20" t="s">
        <v>335</v>
      </c>
      <c r="G42" s="30" t="s">
        <v>391</v>
      </c>
      <c r="I42" s="31">
        <v>1</v>
      </c>
      <c r="N42" s="49"/>
      <c r="O42" s="46" t="s">
        <v>484</v>
      </c>
      <c r="P42" s="46" t="s">
        <v>433</v>
      </c>
      <c r="Q42" s="49"/>
      <c r="R42" s="50"/>
      <c r="S42" s="50"/>
      <c r="T42" s="50"/>
      <c r="U42" s="50"/>
      <c r="V42" s="51"/>
    </row>
    <row r="43" spans="1:22" ht="15.75" thickBot="1">
      <c r="N43" s="49"/>
      <c r="O43" s="46" t="s">
        <v>485</v>
      </c>
      <c r="P43" s="46" t="s">
        <v>434</v>
      </c>
      <c r="Q43" s="49"/>
      <c r="R43" s="50"/>
      <c r="S43" s="50"/>
      <c r="T43" s="50"/>
      <c r="U43" s="50"/>
      <c r="V43" s="51"/>
    </row>
    <row r="44" spans="1:22" ht="15.75" thickBot="1">
      <c r="A44">
        <v>10</v>
      </c>
      <c r="B44" s="25" t="s">
        <v>467</v>
      </c>
      <c r="C44" s="26" t="s">
        <v>392</v>
      </c>
      <c r="D44" s="27" t="s">
        <v>388</v>
      </c>
      <c r="E44" s="19" t="str">
        <f>+CONCATENATE(C44,"-",F44)</f>
        <v>2003-0001</v>
      </c>
      <c r="F44" s="20" t="s">
        <v>335</v>
      </c>
      <c r="G44" s="30" t="s">
        <v>393</v>
      </c>
      <c r="I44" s="31">
        <v>1</v>
      </c>
      <c r="N44" s="49"/>
      <c r="O44" s="46" t="s">
        <v>486</v>
      </c>
      <c r="P44" s="46" t="s">
        <v>436</v>
      </c>
      <c r="Q44" s="49"/>
      <c r="R44" s="50"/>
      <c r="S44" s="50"/>
      <c r="T44" s="50"/>
      <c r="U44" s="50"/>
      <c r="V44" s="51"/>
    </row>
    <row r="45" spans="1:22" ht="15.75" thickBot="1">
      <c r="N45" s="49"/>
      <c r="O45" s="46" t="s">
        <v>487</v>
      </c>
      <c r="P45" s="46" t="s">
        <v>438</v>
      </c>
      <c r="Q45" s="49"/>
      <c r="R45" s="50"/>
      <c r="S45" s="50"/>
      <c r="T45" s="50"/>
      <c r="U45" s="50"/>
      <c r="V45" s="51"/>
    </row>
    <row r="46" spans="1:22" ht="15.75" thickBot="1">
      <c r="A46">
        <v>11</v>
      </c>
      <c r="B46" s="17" t="s">
        <v>394</v>
      </c>
      <c r="C46" s="18" t="s">
        <v>395</v>
      </c>
      <c r="D46" s="19" t="s">
        <v>396</v>
      </c>
      <c r="E46" s="19" t="str">
        <f t="shared" ref="E46:E53" si="7">+CONCATENATE(C46,"-",F46)</f>
        <v>0901-0001</v>
      </c>
      <c r="F46" s="20" t="s">
        <v>335</v>
      </c>
      <c r="G46" s="24" t="s">
        <v>397</v>
      </c>
      <c r="I46" s="23">
        <v>1</v>
      </c>
      <c r="N46" s="49"/>
      <c r="O46" s="46" t="s">
        <v>488</v>
      </c>
      <c r="P46" s="46" t="s">
        <v>440</v>
      </c>
      <c r="Q46" s="49"/>
      <c r="R46" s="50"/>
      <c r="S46" s="50"/>
      <c r="T46" s="50"/>
      <c r="U46" s="50"/>
      <c r="V46" s="51"/>
    </row>
    <row r="47" spans="1:22" ht="26.25" thickBot="1">
      <c r="A47" s="32">
        <v>11</v>
      </c>
      <c r="B47" s="17" t="s">
        <v>394</v>
      </c>
      <c r="C47" s="18" t="s">
        <v>395</v>
      </c>
      <c r="D47" s="19" t="s">
        <v>396</v>
      </c>
      <c r="E47" s="19" t="str">
        <f t="shared" si="7"/>
        <v>0901-0002</v>
      </c>
      <c r="F47" s="20" t="s">
        <v>337</v>
      </c>
      <c r="G47" s="33" t="s">
        <v>398</v>
      </c>
      <c r="I47" s="23">
        <v>2</v>
      </c>
      <c r="N47" s="49"/>
      <c r="O47" s="46" t="s">
        <v>489</v>
      </c>
      <c r="P47" s="46" t="s">
        <v>442</v>
      </c>
      <c r="Q47" s="49"/>
      <c r="R47" s="50"/>
      <c r="S47" s="50"/>
      <c r="T47" s="50"/>
      <c r="U47" s="50"/>
      <c r="V47" s="51"/>
    </row>
    <row r="48" spans="1:22" ht="15.75" thickBot="1">
      <c r="A48" s="32">
        <v>11</v>
      </c>
      <c r="B48" s="17" t="s">
        <v>394</v>
      </c>
      <c r="C48" s="18" t="s">
        <v>395</v>
      </c>
      <c r="D48" s="19" t="s">
        <v>396</v>
      </c>
      <c r="E48" s="19" t="str">
        <f t="shared" si="7"/>
        <v>0901-0003</v>
      </c>
      <c r="F48" s="20" t="s">
        <v>339</v>
      </c>
      <c r="G48" s="33" t="s">
        <v>399</v>
      </c>
      <c r="I48" s="23">
        <v>3</v>
      </c>
      <c r="N48" s="46" t="s">
        <v>383</v>
      </c>
      <c r="O48" s="46" t="s">
        <v>490</v>
      </c>
      <c r="P48" s="46" t="s">
        <v>385</v>
      </c>
      <c r="Q48" s="49"/>
      <c r="R48" s="50"/>
      <c r="S48" s="50"/>
      <c r="T48" s="50"/>
      <c r="U48" s="50"/>
      <c r="V48" s="51"/>
    </row>
    <row r="49" spans="1:22" ht="26.25" thickBot="1">
      <c r="A49" s="32">
        <v>11</v>
      </c>
      <c r="B49" s="17" t="s">
        <v>394</v>
      </c>
      <c r="C49" s="18" t="s">
        <v>395</v>
      </c>
      <c r="D49" s="19" t="s">
        <v>396</v>
      </c>
      <c r="E49" s="19" t="str">
        <f t="shared" si="7"/>
        <v>0901-0004</v>
      </c>
      <c r="F49" s="20" t="s">
        <v>341</v>
      </c>
      <c r="G49" s="33" t="s">
        <v>400</v>
      </c>
      <c r="I49" s="23">
        <v>4</v>
      </c>
      <c r="N49" s="49"/>
      <c r="O49" s="46" t="s">
        <v>491</v>
      </c>
      <c r="P49" s="46" t="s">
        <v>386</v>
      </c>
      <c r="Q49" s="49"/>
      <c r="R49" s="50"/>
      <c r="S49" s="50"/>
      <c r="T49" s="50"/>
      <c r="U49" s="50"/>
      <c r="V49" s="51"/>
    </row>
    <row r="50" spans="1:22" ht="15.75" thickBot="1">
      <c r="A50" s="32">
        <v>11</v>
      </c>
      <c r="B50" s="17" t="s">
        <v>394</v>
      </c>
      <c r="C50" s="18" t="s">
        <v>395</v>
      </c>
      <c r="D50" s="19" t="s">
        <v>396</v>
      </c>
      <c r="E50" s="19" t="str">
        <f t="shared" si="7"/>
        <v>0901-0005</v>
      </c>
      <c r="F50" s="20" t="s">
        <v>343</v>
      </c>
      <c r="G50" s="22" t="s">
        <v>401</v>
      </c>
      <c r="I50" s="23">
        <v>5</v>
      </c>
      <c r="N50" s="46" t="s">
        <v>395</v>
      </c>
      <c r="O50" s="46" t="s">
        <v>492</v>
      </c>
      <c r="P50" s="46" t="s">
        <v>397</v>
      </c>
      <c r="Q50" s="49"/>
      <c r="R50" s="50"/>
      <c r="S50" s="50"/>
      <c r="T50" s="50"/>
      <c r="U50" s="50"/>
      <c r="V50" s="51"/>
    </row>
    <row r="51" spans="1:22" ht="15.75" thickBot="1">
      <c r="A51" s="32">
        <v>11</v>
      </c>
      <c r="B51" s="17" t="s">
        <v>394</v>
      </c>
      <c r="C51" s="18" t="s">
        <v>395</v>
      </c>
      <c r="D51" s="19" t="s">
        <v>396</v>
      </c>
      <c r="E51" s="19" t="str">
        <f t="shared" si="7"/>
        <v>0901-0006</v>
      </c>
      <c r="F51" s="20" t="s">
        <v>352</v>
      </c>
      <c r="G51" s="33" t="s">
        <v>402</v>
      </c>
      <c r="I51" s="23">
        <v>6</v>
      </c>
      <c r="N51" s="49"/>
      <c r="O51" s="46" t="s">
        <v>493</v>
      </c>
      <c r="P51" s="46" t="s">
        <v>398</v>
      </c>
      <c r="Q51" s="49"/>
      <c r="R51" s="50"/>
      <c r="S51" s="50"/>
      <c r="T51" s="50"/>
      <c r="U51" s="50"/>
      <c r="V51" s="51"/>
    </row>
    <row r="52" spans="1:22" ht="15.75" thickBot="1">
      <c r="A52" s="32">
        <v>11</v>
      </c>
      <c r="B52" s="17" t="s">
        <v>394</v>
      </c>
      <c r="C52" s="18" t="s">
        <v>395</v>
      </c>
      <c r="D52" s="19" t="s">
        <v>396</v>
      </c>
      <c r="E52" s="19" t="str">
        <f t="shared" si="7"/>
        <v>0901-0007</v>
      </c>
      <c r="F52" s="20" t="s">
        <v>354</v>
      </c>
      <c r="G52" s="33" t="s">
        <v>403</v>
      </c>
      <c r="I52" s="23">
        <v>7</v>
      </c>
      <c r="N52" s="49"/>
      <c r="O52" s="46" t="s">
        <v>494</v>
      </c>
      <c r="P52" s="46" t="s">
        <v>399</v>
      </c>
      <c r="Q52" s="49"/>
      <c r="R52" s="50"/>
      <c r="S52" s="50"/>
      <c r="T52" s="50"/>
      <c r="U52" s="50"/>
      <c r="V52" s="51"/>
    </row>
    <row r="53" spans="1:22" ht="15.75" thickBot="1">
      <c r="A53" s="32">
        <v>11</v>
      </c>
      <c r="B53" s="17" t="s">
        <v>394</v>
      </c>
      <c r="C53" s="18" t="s">
        <v>395</v>
      </c>
      <c r="D53" s="19" t="s">
        <v>396</v>
      </c>
      <c r="E53" s="19" t="str">
        <f t="shared" si="7"/>
        <v>0901-0008</v>
      </c>
      <c r="F53" s="20" t="s">
        <v>356</v>
      </c>
      <c r="G53" s="24" t="s">
        <v>404</v>
      </c>
      <c r="I53" s="23">
        <v>8</v>
      </c>
      <c r="N53" s="49"/>
      <c r="O53" s="46" t="s">
        <v>495</v>
      </c>
      <c r="P53" s="46" t="s">
        <v>400</v>
      </c>
      <c r="Q53" s="49"/>
      <c r="R53" s="50"/>
      <c r="S53" s="50"/>
      <c r="T53" s="50"/>
      <c r="U53" s="50"/>
      <c r="V53" s="51"/>
    </row>
    <row r="54" spans="1:22" ht="15.75" thickBot="1">
      <c r="N54" s="49"/>
      <c r="O54" s="46" t="s">
        <v>496</v>
      </c>
      <c r="P54" s="46" t="s">
        <v>401</v>
      </c>
      <c r="Q54" s="49"/>
      <c r="R54" s="50"/>
      <c r="S54" s="50"/>
      <c r="T54" s="50"/>
      <c r="U54" s="50"/>
      <c r="V54" s="51"/>
    </row>
    <row r="55" spans="1:22" ht="26.25" thickBot="1">
      <c r="A55">
        <v>12</v>
      </c>
      <c r="B55" s="17" t="s">
        <v>405</v>
      </c>
      <c r="C55" s="18" t="s">
        <v>406</v>
      </c>
      <c r="D55" s="19" t="s">
        <v>407</v>
      </c>
      <c r="E55" s="19" t="str">
        <f t="shared" ref="E55:E57" si="8">+CONCATENATE(C55,"-",F55)</f>
        <v>1801-0001</v>
      </c>
      <c r="F55" s="20" t="s">
        <v>335</v>
      </c>
      <c r="G55" s="22" t="s">
        <v>408</v>
      </c>
      <c r="I55" s="23">
        <v>1</v>
      </c>
      <c r="N55" s="49"/>
      <c r="O55" s="46" t="s">
        <v>497</v>
      </c>
      <c r="P55" s="46" t="s">
        <v>402</v>
      </c>
      <c r="Q55" s="49"/>
      <c r="R55" s="50"/>
      <c r="S55" s="50"/>
      <c r="T55" s="50"/>
      <c r="U55" s="50"/>
      <c r="V55" s="51"/>
    </row>
    <row r="56" spans="1:22" ht="15.75" thickBot="1">
      <c r="A56">
        <v>12</v>
      </c>
      <c r="B56" s="17" t="s">
        <v>405</v>
      </c>
      <c r="C56" s="18" t="s">
        <v>406</v>
      </c>
      <c r="D56" s="19" t="s">
        <v>407</v>
      </c>
      <c r="E56" s="19" t="str">
        <f t="shared" si="8"/>
        <v>1801-0002</v>
      </c>
      <c r="F56" s="20" t="s">
        <v>337</v>
      </c>
      <c r="G56" s="22" t="s">
        <v>409</v>
      </c>
      <c r="I56" s="23">
        <v>2</v>
      </c>
      <c r="N56" s="49"/>
      <c r="O56" s="46" t="s">
        <v>498</v>
      </c>
      <c r="P56" s="46" t="s">
        <v>403</v>
      </c>
      <c r="Q56" s="49"/>
      <c r="R56" s="50"/>
      <c r="S56" s="50"/>
      <c r="T56" s="50"/>
      <c r="U56" s="50"/>
      <c r="V56" s="51"/>
    </row>
    <row r="57" spans="1:22" ht="26.25" thickBot="1">
      <c r="A57">
        <v>12</v>
      </c>
      <c r="B57" s="17" t="s">
        <v>405</v>
      </c>
      <c r="C57" s="18" t="s">
        <v>406</v>
      </c>
      <c r="D57" s="19" t="s">
        <v>407</v>
      </c>
      <c r="E57" s="19" t="str">
        <f t="shared" si="8"/>
        <v>1801-0003</v>
      </c>
      <c r="F57" s="20" t="s">
        <v>339</v>
      </c>
      <c r="G57" s="22" t="s">
        <v>410</v>
      </c>
      <c r="I57" s="23">
        <v>3</v>
      </c>
      <c r="N57" s="49"/>
      <c r="O57" s="46" t="s">
        <v>499</v>
      </c>
      <c r="P57" s="46" t="s">
        <v>404</v>
      </c>
      <c r="Q57" s="49"/>
      <c r="R57" s="50"/>
      <c r="S57" s="50"/>
      <c r="T57" s="50"/>
      <c r="U57" s="50"/>
      <c r="V57" s="51"/>
    </row>
    <row r="58" spans="1:22" ht="15.75" thickBot="1">
      <c r="N58" s="46" t="s">
        <v>333</v>
      </c>
      <c r="O58" s="46" t="s">
        <v>500</v>
      </c>
      <c r="P58" s="46" t="s">
        <v>336</v>
      </c>
      <c r="Q58" s="49"/>
      <c r="R58" s="50"/>
      <c r="S58" s="50"/>
      <c r="T58" s="50"/>
      <c r="U58" s="50"/>
      <c r="V58" s="51"/>
    </row>
    <row r="59" spans="1:22" ht="15.75" thickBot="1">
      <c r="A59">
        <v>13</v>
      </c>
      <c r="B59" s="34" t="s">
        <v>468</v>
      </c>
      <c r="C59" s="35" t="s">
        <v>411</v>
      </c>
      <c r="D59" s="36" t="s">
        <v>412</v>
      </c>
      <c r="E59" s="19" t="str">
        <f t="shared" ref="E59:E64" si="9">+CONCATENATE(C59,"-",F59)</f>
        <v>1201-0001</v>
      </c>
      <c r="F59" s="20" t="s">
        <v>335</v>
      </c>
      <c r="G59" s="37" t="s">
        <v>413</v>
      </c>
      <c r="I59" s="38">
        <v>1</v>
      </c>
      <c r="N59" s="49"/>
      <c r="O59" s="46" t="s">
        <v>501</v>
      </c>
      <c r="P59" s="46" t="s">
        <v>338</v>
      </c>
      <c r="Q59" s="49"/>
      <c r="R59" s="50"/>
      <c r="S59" s="50"/>
      <c r="T59" s="50"/>
      <c r="U59" s="50"/>
      <c r="V59" s="51"/>
    </row>
    <row r="60" spans="1:22" ht="15.75" thickBot="1">
      <c r="A60">
        <v>13</v>
      </c>
      <c r="B60" s="34" t="s">
        <v>468</v>
      </c>
      <c r="C60" s="35" t="s">
        <v>411</v>
      </c>
      <c r="D60" s="36" t="s">
        <v>412</v>
      </c>
      <c r="E60" s="19" t="str">
        <f t="shared" si="9"/>
        <v>1201-0002</v>
      </c>
      <c r="F60" s="20" t="s">
        <v>337</v>
      </c>
      <c r="G60" s="37" t="s">
        <v>414</v>
      </c>
      <c r="I60" s="38">
        <v>2</v>
      </c>
      <c r="N60" s="49"/>
      <c r="O60" s="46" t="s">
        <v>502</v>
      </c>
      <c r="P60" s="46" t="s">
        <v>340</v>
      </c>
      <c r="Q60" s="49"/>
      <c r="R60" s="50"/>
      <c r="S60" s="50"/>
      <c r="T60" s="50"/>
      <c r="U60" s="50"/>
      <c r="V60" s="51"/>
    </row>
    <row r="61" spans="1:22" ht="15.75" thickBot="1">
      <c r="A61">
        <v>13</v>
      </c>
      <c r="B61" s="34" t="s">
        <v>468</v>
      </c>
      <c r="C61" s="35" t="s">
        <v>411</v>
      </c>
      <c r="D61" s="36" t="s">
        <v>412</v>
      </c>
      <c r="E61" s="19" t="str">
        <f t="shared" si="9"/>
        <v>1201-0003</v>
      </c>
      <c r="F61" s="20" t="s">
        <v>339</v>
      </c>
      <c r="G61" s="37" t="s">
        <v>415</v>
      </c>
      <c r="I61" s="38">
        <v>3</v>
      </c>
      <c r="N61" s="49"/>
      <c r="O61" s="46" t="s">
        <v>503</v>
      </c>
      <c r="P61" s="46" t="s">
        <v>342</v>
      </c>
      <c r="Q61" s="49"/>
      <c r="R61" s="50"/>
      <c r="S61" s="50"/>
      <c r="T61" s="50"/>
      <c r="U61" s="50"/>
      <c r="V61" s="51"/>
    </row>
    <row r="62" spans="1:22" ht="15.75" thickBot="1">
      <c r="A62">
        <v>13</v>
      </c>
      <c r="B62" s="34" t="s">
        <v>468</v>
      </c>
      <c r="C62" s="35" t="s">
        <v>411</v>
      </c>
      <c r="D62" s="36" t="s">
        <v>412</v>
      </c>
      <c r="E62" s="19" t="str">
        <f t="shared" si="9"/>
        <v>1201-0004</v>
      </c>
      <c r="F62" s="20" t="s">
        <v>341</v>
      </c>
      <c r="G62" s="37" t="s">
        <v>416</v>
      </c>
      <c r="I62" s="38">
        <v>4</v>
      </c>
      <c r="N62" s="49"/>
      <c r="O62" s="46" t="s">
        <v>504</v>
      </c>
      <c r="P62" s="46" t="s">
        <v>344</v>
      </c>
      <c r="Q62" s="49"/>
      <c r="R62" s="50"/>
      <c r="S62" s="50"/>
      <c r="T62" s="50"/>
      <c r="U62" s="50"/>
      <c r="V62" s="51"/>
    </row>
    <row r="63" spans="1:22" ht="15.75" thickBot="1">
      <c r="A63">
        <v>13</v>
      </c>
      <c r="B63" s="34" t="s">
        <v>468</v>
      </c>
      <c r="C63" s="35" t="s">
        <v>411</v>
      </c>
      <c r="D63" s="36" t="s">
        <v>412</v>
      </c>
      <c r="E63" s="19" t="str">
        <f t="shared" si="9"/>
        <v>1201-0005</v>
      </c>
      <c r="F63" s="20" t="s">
        <v>343</v>
      </c>
      <c r="G63" s="37" t="s">
        <v>417</v>
      </c>
      <c r="I63" s="38">
        <v>5</v>
      </c>
      <c r="N63" s="46" t="s">
        <v>346</v>
      </c>
      <c r="O63" s="46" t="s">
        <v>505</v>
      </c>
      <c r="P63" s="46" t="s">
        <v>347</v>
      </c>
      <c r="Q63" s="49"/>
      <c r="R63" s="50"/>
      <c r="S63" s="50"/>
      <c r="T63" s="50"/>
      <c r="U63" s="50"/>
      <c r="V63" s="51"/>
    </row>
    <row r="64" spans="1:22" ht="15.75" thickBot="1">
      <c r="A64">
        <v>13</v>
      </c>
      <c r="B64" s="34" t="s">
        <v>468</v>
      </c>
      <c r="C64" s="35" t="s">
        <v>411</v>
      </c>
      <c r="D64" s="36" t="s">
        <v>412</v>
      </c>
      <c r="E64" s="19" t="str">
        <f t="shared" si="9"/>
        <v>1201-0006</v>
      </c>
      <c r="F64" s="20" t="s">
        <v>352</v>
      </c>
      <c r="G64" s="37" t="s">
        <v>418</v>
      </c>
      <c r="I64" s="38">
        <v>6</v>
      </c>
      <c r="N64" s="49"/>
      <c r="O64" s="46" t="s">
        <v>506</v>
      </c>
      <c r="P64" s="46" t="s">
        <v>348</v>
      </c>
      <c r="Q64" s="49"/>
      <c r="R64" s="50"/>
      <c r="S64" s="50"/>
      <c r="T64" s="50"/>
      <c r="U64" s="50"/>
      <c r="V64" s="51"/>
    </row>
    <row r="65" spans="1:22" ht="15.75" thickBot="1">
      <c r="N65" s="49"/>
      <c r="O65" s="46" t="s">
        <v>507</v>
      </c>
      <c r="P65" s="46" t="s">
        <v>349</v>
      </c>
      <c r="Q65" s="49"/>
      <c r="R65" s="50"/>
      <c r="S65" s="50"/>
      <c r="T65" s="50"/>
      <c r="U65" s="50"/>
      <c r="V65" s="51"/>
    </row>
    <row r="66" spans="1:22" ht="15.75" thickBot="1">
      <c r="A66">
        <v>14</v>
      </c>
      <c r="B66" s="25" t="s">
        <v>469</v>
      </c>
      <c r="C66" s="26" t="s">
        <v>419</v>
      </c>
      <c r="D66" s="27" t="s">
        <v>420</v>
      </c>
      <c r="E66" s="19" t="str">
        <f t="shared" ref="E66:E69" si="10">+CONCATENATE(C66,"-",F66)</f>
        <v>1301-0004</v>
      </c>
      <c r="F66" s="20" t="s">
        <v>341</v>
      </c>
      <c r="G66" s="30" t="s">
        <v>421</v>
      </c>
      <c r="I66" s="39">
        <v>4</v>
      </c>
      <c r="N66" s="49"/>
      <c r="O66" s="46" t="s">
        <v>508</v>
      </c>
      <c r="P66" s="46" t="s">
        <v>350</v>
      </c>
      <c r="Q66" s="49"/>
      <c r="R66" s="50"/>
      <c r="S66" s="50"/>
      <c r="T66" s="50"/>
      <c r="U66" s="50"/>
      <c r="V66" s="51"/>
    </row>
    <row r="67" spans="1:22" ht="15.75" thickBot="1">
      <c r="A67">
        <v>14</v>
      </c>
      <c r="B67" s="25" t="s">
        <v>469</v>
      </c>
      <c r="C67" s="26" t="s">
        <v>419</v>
      </c>
      <c r="D67" s="27" t="s">
        <v>420</v>
      </c>
      <c r="E67" s="19" t="str">
        <f t="shared" si="10"/>
        <v>1301-0002</v>
      </c>
      <c r="F67" s="20" t="s">
        <v>337</v>
      </c>
      <c r="G67" s="30" t="s">
        <v>422</v>
      </c>
      <c r="I67" s="31">
        <v>2</v>
      </c>
      <c r="N67" s="49"/>
      <c r="O67" s="46" t="s">
        <v>509</v>
      </c>
      <c r="P67" s="46" t="s">
        <v>351</v>
      </c>
      <c r="Q67" s="49"/>
      <c r="R67" s="50"/>
      <c r="S67" s="50"/>
      <c r="T67" s="50"/>
      <c r="U67" s="50"/>
      <c r="V67" s="51"/>
    </row>
    <row r="68" spans="1:22" ht="26.25" thickBot="1">
      <c r="A68">
        <v>14</v>
      </c>
      <c r="B68" s="25" t="s">
        <v>469</v>
      </c>
      <c r="C68" s="26" t="s">
        <v>419</v>
      </c>
      <c r="D68" s="27" t="s">
        <v>420</v>
      </c>
      <c r="E68" s="19" t="str">
        <f t="shared" si="10"/>
        <v>1301-0001</v>
      </c>
      <c r="F68" s="20" t="s">
        <v>335</v>
      </c>
      <c r="G68" s="30" t="s">
        <v>423</v>
      </c>
      <c r="I68" s="39">
        <v>1</v>
      </c>
      <c r="N68" s="49"/>
      <c r="O68" s="46" t="s">
        <v>510</v>
      </c>
      <c r="P68" s="46" t="s">
        <v>353</v>
      </c>
      <c r="Q68" s="49"/>
      <c r="R68" s="50"/>
      <c r="S68" s="50"/>
      <c r="T68" s="50"/>
      <c r="U68" s="50"/>
      <c r="V68" s="51"/>
    </row>
    <row r="69" spans="1:22" ht="15.75" thickBot="1">
      <c r="A69">
        <v>14</v>
      </c>
      <c r="B69" s="25" t="s">
        <v>469</v>
      </c>
      <c r="C69" s="26" t="s">
        <v>419</v>
      </c>
      <c r="D69" s="27" t="s">
        <v>420</v>
      </c>
      <c r="E69" s="19" t="str">
        <f t="shared" si="10"/>
        <v>1301-0005</v>
      </c>
      <c r="F69" s="20" t="s">
        <v>343</v>
      </c>
      <c r="G69" s="30" t="s">
        <v>424</v>
      </c>
      <c r="I69" s="31">
        <v>5</v>
      </c>
      <c r="N69" s="49"/>
      <c r="O69" s="46" t="s">
        <v>511</v>
      </c>
      <c r="P69" s="46" t="s">
        <v>355</v>
      </c>
      <c r="Q69" s="49"/>
      <c r="R69" s="50"/>
      <c r="S69" s="50"/>
      <c r="T69" s="50"/>
      <c r="U69" s="50"/>
      <c r="V69" s="51"/>
    </row>
    <row r="70" spans="1:22" ht="15.75" thickBot="1">
      <c r="N70" s="49"/>
      <c r="O70" s="46" t="s">
        <v>512</v>
      </c>
      <c r="P70" s="46" t="s">
        <v>357</v>
      </c>
      <c r="Q70" s="49"/>
      <c r="R70" s="50"/>
      <c r="S70" s="50"/>
      <c r="T70" s="50"/>
      <c r="U70" s="50"/>
      <c r="V70" s="51"/>
    </row>
    <row r="71" spans="1:22" ht="15.75" thickBot="1">
      <c r="A71">
        <v>15</v>
      </c>
      <c r="B71" s="17" t="s">
        <v>425</v>
      </c>
      <c r="C71" s="18" t="s">
        <v>426</v>
      </c>
      <c r="D71" s="19" t="s">
        <v>427</v>
      </c>
      <c r="E71" s="19" t="str">
        <f t="shared" ref="E71:E81" si="11">+CONCATENATE(C71,"-",F71)</f>
        <v>0602-0001</v>
      </c>
      <c r="F71" s="20" t="s">
        <v>335</v>
      </c>
      <c r="G71" s="40" t="s">
        <v>428</v>
      </c>
      <c r="I71" s="20">
        <v>1</v>
      </c>
      <c r="N71" s="46" t="s">
        <v>411</v>
      </c>
      <c r="O71" s="46" t="s">
        <v>513</v>
      </c>
      <c r="P71" s="46" t="s">
        <v>413</v>
      </c>
      <c r="Q71" s="49"/>
      <c r="R71" s="50"/>
      <c r="S71" s="50"/>
      <c r="T71" s="50"/>
      <c r="U71" s="50"/>
      <c r="V71" s="51"/>
    </row>
    <row r="72" spans="1:22" ht="15.75" thickBot="1">
      <c r="A72">
        <v>15</v>
      </c>
      <c r="B72" s="17" t="s">
        <v>425</v>
      </c>
      <c r="C72" s="18" t="s">
        <v>426</v>
      </c>
      <c r="D72" s="19" t="s">
        <v>427</v>
      </c>
      <c r="E72" s="19" t="str">
        <f t="shared" si="11"/>
        <v>0602-0002</v>
      </c>
      <c r="F72" s="20" t="s">
        <v>337</v>
      </c>
      <c r="G72" s="21" t="s">
        <v>429</v>
      </c>
      <c r="I72" s="20">
        <v>2</v>
      </c>
      <c r="N72" s="49"/>
      <c r="O72" s="46" t="s">
        <v>514</v>
      </c>
      <c r="P72" s="46" t="s">
        <v>414</v>
      </c>
      <c r="Q72" s="49"/>
      <c r="R72" s="50"/>
      <c r="S72" s="50"/>
      <c r="T72" s="50"/>
      <c r="U72" s="50"/>
      <c r="V72" s="51"/>
    </row>
    <row r="73" spans="1:22" ht="15.75" thickBot="1">
      <c r="A73">
        <v>15</v>
      </c>
      <c r="B73" s="17" t="s">
        <v>425</v>
      </c>
      <c r="C73" s="18" t="s">
        <v>426</v>
      </c>
      <c r="D73" s="19" t="s">
        <v>427</v>
      </c>
      <c r="E73" s="19" t="str">
        <f t="shared" si="11"/>
        <v>0602-0003</v>
      </c>
      <c r="F73" s="20" t="s">
        <v>339</v>
      </c>
      <c r="G73" s="21" t="s">
        <v>430</v>
      </c>
      <c r="I73" s="20">
        <v>3</v>
      </c>
      <c r="N73" s="49"/>
      <c r="O73" s="46" t="s">
        <v>515</v>
      </c>
      <c r="P73" s="46" t="s">
        <v>415</v>
      </c>
      <c r="Q73" s="49"/>
      <c r="R73" s="50"/>
      <c r="S73" s="50"/>
      <c r="T73" s="50"/>
      <c r="U73" s="50"/>
      <c r="V73" s="51"/>
    </row>
    <row r="74" spans="1:22" ht="15.75" thickBot="1">
      <c r="A74">
        <v>15</v>
      </c>
      <c r="B74" s="17" t="s">
        <v>425</v>
      </c>
      <c r="C74" s="18" t="s">
        <v>426</v>
      </c>
      <c r="D74" s="19" t="s">
        <v>427</v>
      </c>
      <c r="E74" s="19" t="str">
        <f t="shared" si="11"/>
        <v>0602-0004</v>
      </c>
      <c r="F74" s="20" t="s">
        <v>341</v>
      </c>
      <c r="G74" s="21" t="s">
        <v>431</v>
      </c>
      <c r="I74" s="20">
        <v>4</v>
      </c>
      <c r="N74" s="49"/>
      <c r="O74" s="46" t="s">
        <v>516</v>
      </c>
      <c r="P74" s="46" t="s">
        <v>416</v>
      </c>
      <c r="Q74" s="49"/>
      <c r="R74" s="50"/>
      <c r="S74" s="50"/>
      <c r="T74" s="50"/>
      <c r="U74" s="50"/>
      <c r="V74" s="51"/>
    </row>
    <row r="75" spans="1:22" ht="15.75" thickBot="1">
      <c r="A75">
        <v>15</v>
      </c>
      <c r="B75" s="17" t="s">
        <v>425</v>
      </c>
      <c r="C75" s="18" t="s">
        <v>426</v>
      </c>
      <c r="D75" s="19" t="s">
        <v>427</v>
      </c>
      <c r="E75" s="19" t="str">
        <f t="shared" si="11"/>
        <v>0602-0005</v>
      </c>
      <c r="F75" s="20" t="s">
        <v>343</v>
      </c>
      <c r="G75" s="41" t="s">
        <v>432</v>
      </c>
      <c r="I75" s="20">
        <v>5</v>
      </c>
      <c r="N75" s="49"/>
      <c r="O75" s="46" t="s">
        <v>517</v>
      </c>
      <c r="P75" s="46" t="s">
        <v>417</v>
      </c>
      <c r="Q75" s="49"/>
      <c r="R75" s="50"/>
      <c r="S75" s="50"/>
      <c r="T75" s="50"/>
      <c r="U75" s="50"/>
      <c r="V75" s="51"/>
    </row>
    <row r="76" spans="1:22" ht="15.75" thickBot="1">
      <c r="A76">
        <v>15</v>
      </c>
      <c r="B76" s="17" t="s">
        <v>425</v>
      </c>
      <c r="C76" s="18" t="s">
        <v>426</v>
      </c>
      <c r="D76" s="19" t="s">
        <v>427</v>
      </c>
      <c r="E76" s="19" t="str">
        <f t="shared" si="11"/>
        <v>0602-0006</v>
      </c>
      <c r="F76" s="20" t="s">
        <v>352</v>
      </c>
      <c r="G76" s="21" t="s">
        <v>433</v>
      </c>
      <c r="I76" s="20">
        <v>6</v>
      </c>
      <c r="N76" s="49"/>
      <c r="O76" s="46" t="s">
        <v>518</v>
      </c>
      <c r="P76" s="46" t="s">
        <v>418</v>
      </c>
      <c r="Q76" s="49"/>
      <c r="R76" s="50"/>
      <c r="S76" s="50"/>
      <c r="T76" s="50"/>
      <c r="U76" s="50"/>
      <c r="V76" s="51"/>
    </row>
    <row r="77" spans="1:22" ht="15.75" thickBot="1">
      <c r="A77">
        <v>15</v>
      </c>
      <c r="B77" s="17" t="s">
        <v>425</v>
      </c>
      <c r="C77" s="18" t="s">
        <v>426</v>
      </c>
      <c r="D77" s="19" t="s">
        <v>427</v>
      </c>
      <c r="E77" s="19" t="str">
        <f t="shared" si="11"/>
        <v>0602-0007</v>
      </c>
      <c r="F77" s="20" t="s">
        <v>354</v>
      </c>
      <c r="G77" s="41" t="s">
        <v>434</v>
      </c>
      <c r="I77" s="20">
        <v>7</v>
      </c>
      <c r="N77" s="46" t="s">
        <v>419</v>
      </c>
      <c r="O77" s="46" t="s">
        <v>519</v>
      </c>
      <c r="P77" s="46" t="s">
        <v>423</v>
      </c>
      <c r="Q77" s="49"/>
      <c r="R77" s="50"/>
      <c r="S77" s="50"/>
      <c r="T77" s="50"/>
      <c r="U77" s="50"/>
      <c r="V77" s="51"/>
    </row>
    <row r="78" spans="1:22" ht="15.75" thickBot="1">
      <c r="A78">
        <v>15</v>
      </c>
      <c r="B78" s="17" t="s">
        <v>425</v>
      </c>
      <c r="C78" s="18" t="s">
        <v>426</v>
      </c>
      <c r="D78" s="19" t="s">
        <v>427</v>
      </c>
      <c r="E78" s="19" t="str">
        <f t="shared" si="11"/>
        <v>0602-0009</v>
      </c>
      <c r="F78" s="20" t="s">
        <v>435</v>
      </c>
      <c r="G78" s="41" t="s">
        <v>436</v>
      </c>
      <c r="I78" s="20">
        <v>9</v>
      </c>
      <c r="N78" s="49"/>
      <c r="O78" s="46" t="s">
        <v>520</v>
      </c>
      <c r="P78" s="46" t="s">
        <v>422</v>
      </c>
      <c r="Q78" s="49"/>
      <c r="R78" s="50"/>
      <c r="S78" s="50"/>
      <c r="T78" s="50"/>
      <c r="U78" s="50"/>
      <c r="V78" s="51"/>
    </row>
    <row r="79" spans="1:22" ht="15.75" thickBot="1">
      <c r="A79">
        <v>15</v>
      </c>
      <c r="B79" s="17" t="s">
        <v>425</v>
      </c>
      <c r="C79" s="18" t="s">
        <v>426</v>
      </c>
      <c r="D79" s="19" t="s">
        <v>427</v>
      </c>
      <c r="E79" s="19" t="str">
        <f t="shared" si="11"/>
        <v>0602-0010</v>
      </c>
      <c r="F79" s="42" t="s">
        <v>437</v>
      </c>
      <c r="G79" s="41" t="s">
        <v>438</v>
      </c>
      <c r="I79" s="20">
        <v>10</v>
      </c>
      <c r="N79" s="49"/>
      <c r="O79" s="46" t="s">
        <v>521</v>
      </c>
      <c r="P79" s="46" t="s">
        <v>421</v>
      </c>
      <c r="Q79" s="49"/>
      <c r="R79" s="50"/>
      <c r="S79" s="50"/>
      <c r="T79" s="50"/>
      <c r="U79" s="50"/>
      <c r="V79" s="51"/>
    </row>
    <row r="80" spans="1:22" ht="15.75" thickBot="1">
      <c r="A80">
        <v>15</v>
      </c>
      <c r="B80" s="17" t="s">
        <v>425</v>
      </c>
      <c r="C80" s="18" t="s">
        <v>426</v>
      </c>
      <c r="D80" s="19" t="s">
        <v>427</v>
      </c>
      <c r="E80" s="19" t="str">
        <f t="shared" si="11"/>
        <v>0602-0011</v>
      </c>
      <c r="F80" s="42" t="s">
        <v>439</v>
      </c>
      <c r="G80" s="43" t="s">
        <v>440</v>
      </c>
      <c r="I80" s="20">
        <v>11</v>
      </c>
      <c r="N80" s="49"/>
      <c r="O80" s="46" t="s">
        <v>522</v>
      </c>
      <c r="P80" s="46" t="s">
        <v>424</v>
      </c>
      <c r="Q80" s="49"/>
      <c r="R80" s="50"/>
      <c r="S80" s="50"/>
      <c r="T80" s="50"/>
      <c r="U80" s="50"/>
      <c r="V80" s="51"/>
    </row>
    <row r="81" spans="1:22" ht="15.75" thickBot="1">
      <c r="A81">
        <v>15</v>
      </c>
      <c r="B81" s="17" t="s">
        <v>425</v>
      </c>
      <c r="C81" s="18" t="s">
        <v>426</v>
      </c>
      <c r="D81" s="19" t="s">
        <v>427</v>
      </c>
      <c r="E81" s="19" t="str">
        <f t="shared" si="11"/>
        <v>0602-0014</v>
      </c>
      <c r="F81" s="42" t="s">
        <v>441</v>
      </c>
      <c r="G81" s="21" t="s">
        <v>442</v>
      </c>
      <c r="I81" s="20">
        <v>14</v>
      </c>
      <c r="N81" s="46" t="s">
        <v>359</v>
      </c>
      <c r="O81" s="46" t="s">
        <v>523</v>
      </c>
      <c r="P81" s="46" t="s">
        <v>361</v>
      </c>
      <c r="Q81" s="49"/>
      <c r="R81" s="50"/>
      <c r="S81" s="50"/>
      <c r="T81" s="50"/>
      <c r="U81" s="50"/>
      <c r="V81" s="51"/>
    </row>
    <row r="82" spans="1:22" ht="15.75" thickBot="1">
      <c r="N82" s="49"/>
      <c r="O82" s="46" t="s">
        <v>524</v>
      </c>
      <c r="P82" s="46" t="s">
        <v>362</v>
      </c>
      <c r="Q82" s="49"/>
      <c r="R82" s="50"/>
      <c r="S82" s="50"/>
      <c r="T82" s="50"/>
      <c r="U82" s="50"/>
      <c r="V82" s="51"/>
    </row>
    <row r="83" spans="1:22" ht="15.75" thickBot="1">
      <c r="A83">
        <v>16</v>
      </c>
      <c r="B83" s="17" t="s">
        <v>443</v>
      </c>
      <c r="C83" s="18" t="s">
        <v>444</v>
      </c>
      <c r="D83" s="19" t="s">
        <v>445</v>
      </c>
      <c r="E83" s="19" t="str">
        <f t="shared" ref="E83:E85" si="12">+CONCATENATE(C83,"-",F83)</f>
        <v>2101-0001</v>
      </c>
      <c r="F83" s="20" t="s">
        <v>335</v>
      </c>
      <c r="G83" s="22" t="s">
        <v>446</v>
      </c>
      <c r="I83" s="23">
        <v>1</v>
      </c>
      <c r="N83" s="49"/>
      <c r="O83" s="46" t="s">
        <v>525</v>
      </c>
      <c r="P83" s="46" t="s">
        <v>363</v>
      </c>
      <c r="Q83" s="49"/>
      <c r="R83" s="50"/>
      <c r="S83" s="50"/>
      <c r="T83" s="50"/>
      <c r="U83" s="50"/>
      <c r="V83" s="51"/>
    </row>
    <row r="84" spans="1:22" ht="15.75" thickBot="1">
      <c r="A84">
        <v>16</v>
      </c>
      <c r="B84" s="17" t="s">
        <v>443</v>
      </c>
      <c r="C84" s="18" t="s">
        <v>444</v>
      </c>
      <c r="D84" s="19" t="s">
        <v>445</v>
      </c>
      <c r="E84" s="19" t="str">
        <f t="shared" si="12"/>
        <v>2101-0002</v>
      </c>
      <c r="F84" s="20" t="s">
        <v>337</v>
      </c>
      <c r="G84" s="44" t="s">
        <v>447</v>
      </c>
      <c r="I84" s="45">
        <v>2</v>
      </c>
      <c r="N84" s="46" t="s">
        <v>365</v>
      </c>
      <c r="O84" s="46" t="s">
        <v>526</v>
      </c>
      <c r="P84" s="46" t="s">
        <v>366</v>
      </c>
      <c r="Q84" s="49"/>
      <c r="R84" s="50"/>
      <c r="S84" s="50"/>
      <c r="T84" s="50"/>
      <c r="U84" s="50"/>
      <c r="V84" s="51"/>
    </row>
    <row r="85" spans="1:22" ht="15.75" thickBot="1">
      <c r="A85">
        <v>16</v>
      </c>
      <c r="B85" s="17" t="s">
        <v>443</v>
      </c>
      <c r="C85" s="18" t="s">
        <v>444</v>
      </c>
      <c r="D85" s="19" t="s">
        <v>445</v>
      </c>
      <c r="E85" s="19" t="str">
        <f t="shared" si="12"/>
        <v>2101-0003</v>
      </c>
      <c r="F85" s="20" t="s">
        <v>339</v>
      </c>
      <c r="G85" s="44" t="s">
        <v>448</v>
      </c>
      <c r="I85" s="45">
        <v>3</v>
      </c>
      <c r="N85" s="49"/>
      <c r="O85" s="46" t="s">
        <v>527</v>
      </c>
      <c r="P85" s="46" t="s">
        <v>367</v>
      </c>
      <c r="Q85" s="49"/>
      <c r="R85" s="50"/>
      <c r="S85" s="50"/>
      <c r="T85" s="50"/>
      <c r="U85" s="50"/>
      <c r="V85" s="51"/>
    </row>
    <row r="86" spans="1:22" ht="15.75" thickBot="1">
      <c r="N86" s="46" t="s">
        <v>406</v>
      </c>
      <c r="O86" s="46" t="s">
        <v>528</v>
      </c>
      <c r="P86" s="46" t="s">
        <v>408</v>
      </c>
      <c r="Q86" s="49"/>
      <c r="R86" s="50"/>
      <c r="S86" s="50"/>
      <c r="T86" s="50"/>
      <c r="U86" s="50"/>
      <c r="V86" s="51"/>
    </row>
    <row r="87" spans="1:22" ht="15.75" thickBot="1">
      <c r="A87">
        <v>17</v>
      </c>
      <c r="B87" s="17" t="s">
        <v>449</v>
      </c>
      <c r="C87" s="18" t="s">
        <v>450</v>
      </c>
      <c r="D87" s="19" t="s">
        <v>451</v>
      </c>
      <c r="E87" s="19" t="str">
        <f>+CONCATENATE(C87,"-",F87)</f>
        <v>0501-0001</v>
      </c>
      <c r="F87" s="20" t="s">
        <v>335</v>
      </c>
      <c r="G87" s="22" t="s">
        <v>452</v>
      </c>
      <c r="I87" s="23">
        <v>1</v>
      </c>
      <c r="N87" s="49"/>
      <c r="O87" s="46" t="s">
        <v>529</v>
      </c>
      <c r="P87" s="46" t="s">
        <v>409</v>
      </c>
      <c r="Q87" s="49"/>
      <c r="R87" s="50"/>
      <c r="S87" s="50"/>
      <c r="T87" s="50"/>
      <c r="U87" s="50"/>
      <c r="V87" s="51"/>
    </row>
    <row r="88" spans="1:22">
      <c r="N88" s="49"/>
      <c r="O88" s="46" t="s">
        <v>530</v>
      </c>
      <c r="P88" s="46" t="s">
        <v>410</v>
      </c>
      <c r="Q88" s="49"/>
      <c r="R88" s="50"/>
      <c r="S88" s="50"/>
      <c r="T88" s="50"/>
      <c r="U88" s="50"/>
      <c r="V88" s="51"/>
    </row>
    <row r="89" spans="1:22">
      <c r="N89" s="46" t="s">
        <v>387</v>
      </c>
      <c r="O89" s="46" t="s">
        <v>531</v>
      </c>
      <c r="P89" s="46" t="s">
        <v>389</v>
      </c>
      <c r="Q89" s="49"/>
      <c r="R89" s="50"/>
      <c r="S89" s="50"/>
      <c r="T89" s="50"/>
      <c r="U89" s="50"/>
      <c r="V89" s="51"/>
    </row>
    <row r="90" spans="1:22">
      <c r="N90" s="46" t="s">
        <v>390</v>
      </c>
      <c r="O90" s="46" t="s">
        <v>532</v>
      </c>
      <c r="P90" s="46" t="s">
        <v>391</v>
      </c>
      <c r="Q90" s="49"/>
      <c r="R90" s="50"/>
      <c r="S90" s="50"/>
      <c r="T90" s="50"/>
      <c r="U90" s="50"/>
      <c r="V90" s="51"/>
    </row>
    <row r="91" spans="1:22">
      <c r="N91" s="46" t="s">
        <v>392</v>
      </c>
      <c r="O91" s="46" t="s">
        <v>533</v>
      </c>
      <c r="P91" s="46" t="s">
        <v>393</v>
      </c>
      <c r="Q91" s="49"/>
      <c r="R91" s="50"/>
      <c r="S91" s="50"/>
      <c r="T91" s="50"/>
      <c r="U91" s="50"/>
      <c r="V91" s="51"/>
    </row>
    <row r="92" spans="1:22">
      <c r="N92" s="46" t="s">
        <v>444</v>
      </c>
      <c r="O92" s="46" t="s">
        <v>534</v>
      </c>
      <c r="P92" s="46" t="s">
        <v>446</v>
      </c>
      <c r="Q92" s="49"/>
      <c r="R92" s="50"/>
      <c r="S92" s="50"/>
      <c r="T92" s="50"/>
      <c r="U92" s="50"/>
      <c r="V92" s="51"/>
    </row>
    <row r="93" spans="1:22">
      <c r="N93" s="49"/>
      <c r="O93" s="46" t="s">
        <v>535</v>
      </c>
      <c r="P93" s="46" t="s">
        <v>447</v>
      </c>
      <c r="Q93" s="49"/>
      <c r="R93" s="50"/>
      <c r="S93" s="50"/>
      <c r="T93" s="50"/>
      <c r="U93" s="50"/>
      <c r="V93" s="51"/>
    </row>
    <row r="94" spans="1:22">
      <c r="N94" s="52"/>
      <c r="O94" s="56" t="s">
        <v>536</v>
      </c>
      <c r="P94" s="56" t="s">
        <v>448</v>
      </c>
      <c r="Q94" s="52"/>
      <c r="R94" s="53"/>
      <c r="S94" s="53"/>
      <c r="T94" s="53"/>
      <c r="U94" s="53"/>
      <c r="V94" s="54"/>
    </row>
    <row r="96" spans="1:22">
      <c r="N96" t="s">
        <v>426</v>
      </c>
      <c r="O96" t="s">
        <v>1550</v>
      </c>
      <c r="P96" t="s">
        <v>1540</v>
      </c>
      <c r="Q96" t="s">
        <v>89</v>
      </c>
    </row>
    <row r="97" spans="14:20">
      <c r="N97" t="s">
        <v>426</v>
      </c>
      <c r="O97" t="s">
        <v>1551</v>
      </c>
      <c r="P97" t="s">
        <v>1541</v>
      </c>
      <c r="Q97" t="s">
        <v>89</v>
      </c>
    </row>
    <row r="98" spans="14:20">
      <c r="N98" t="s">
        <v>383</v>
      </c>
      <c r="O98" t="s">
        <v>1552</v>
      </c>
      <c r="P98" t="s">
        <v>1542</v>
      </c>
      <c r="Q98" t="s">
        <v>89</v>
      </c>
    </row>
    <row r="99" spans="14:20">
      <c r="N99" t="s">
        <v>395</v>
      </c>
      <c r="O99" t="s">
        <v>1553</v>
      </c>
      <c r="P99" t="s">
        <v>1543</v>
      </c>
      <c r="Q99" t="s">
        <v>89</v>
      </c>
    </row>
    <row r="100" spans="14:20">
      <c r="N100" t="s">
        <v>395</v>
      </c>
      <c r="O100" t="s">
        <v>1554</v>
      </c>
      <c r="P100" t="s">
        <v>1544</v>
      </c>
      <c r="Q100" t="s">
        <v>89</v>
      </c>
    </row>
    <row r="101" spans="14:20">
      <c r="N101" t="s">
        <v>395</v>
      </c>
      <c r="O101" t="s">
        <v>1555</v>
      </c>
      <c r="P101" t="s">
        <v>1545</v>
      </c>
      <c r="Q101" t="s">
        <v>89</v>
      </c>
    </row>
    <row r="102" spans="14:20">
      <c r="N102" t="s">
        <v>411</v>
      </c>
      <c r="O102" t="s">
        <v>1556</v>
      </c>
      <c r="P102" t="s">
        <v>1546</v>
      </c>
      <c r="Q102" t="s">
        <v>89</v>
      </c>
    </row>
    <row r="103" spans="14:20">
      <c r="N103" t="s">
        <v>411</v>
      </c>
      <c r="O103" t="s">
        <v>1557</v>
      </c>
      <c r="P103" t="s">
        <v>1547</v>
      </c>
      <c r="Q103" t="s">
        <v>89</v>
      </c>
    </row>
    <row r="104" spans="14:20">
      <c r="N104" t="s">
        <v>411</v>
      </c>
      <c r="O104" t="s">
        <v>1558</v>
      </c>
      <c r="P104" t="s">
        <v>1548</v>
      </c>
      <c r="Q104" t="s">
        <v>89</v>
      </c>
    </row>
    <row r="105" spans="14:20">
      <c r="N105" t="s">
        <v>419</v>
      </c>
      <c r="O105" t="s">
        <v>1559</v>
      </c>
      <c r="P105" t="s">
        <v>1549</v>
      </c>
      <c r="Q105" t="s">
        <v>89</v>
      </c>
    </row>
    <row r="107" spans="14:20">
      <c r="N107" s="46" t="s">
        <v>346</v>
      </c>
      <c r="O107" s="231" t="s">
        <v>1659</v>
      </c>
      <c r="P107" s="232" t="s">
        <v>1660</v>
      </c>
      <c r="Q107" s="196" t="s">
        <v>1661</v>
      </c>
    </row>
    <row r="109" spans="14:20">
      <c r="N109" t="str">
        <f>+CONCATENATE(LEFT(O109,4))</f>
        <v>0401</v>
      </c>
      <c r="O109" t="s">
        <v>1662</v>
      </c>
      <c r="P109" t="s">
        <v>1663</v>
      </c>
      <c r="Q109" s="233" t="s">
        <v>1684</v>
      </c>
      <c r="T109" s="234">
        <v>43522</v>
      </c>
    </row>
    <row r="110" spans="14:20">
      <c r="N110" t="str">
        <f t="shared" ref="N110:N119" si="13">+CONCATENATE(LEFT(O110,4))</f>
        <v>0602</v>
      </c>
      <c r="O110" t="s">
        <v>1664</v>
      </c>
      <c r="P110" t="s">
        <v>1665</v>
      </c>
      <c r="Q110" s="233" t="s">
        <v>1684</v>
      </c>
    </row>
    <row r="111" spans="14:20">
      <c r="N111" t="str">
        <f t="shared" si="13"/>
        <v>0602</v>
      </c>
      <c r="O111" t="s">
        <v>1666</v>
      </c>
      <c r="P111" t="s">
        <v>1667</v>
      </c>
      <c r="Q111" s="233" t="s">
        <v>1684</v>
      </c>
    </row>
    <row r="112" spans="14:20">
      <c r="N112" t="str">
        <f t="shared" si="13"/>
        <v>0602</v>
      </c>
      <c r="O112" t="s">
        <v>1668</v>
      </c>
      <c r="P112" t="s">
        <v>1669</v>
      </c>
      <c r="Q112" s="233" t="s">
        <v>1684</v>
      </c>
    </row>
    <row r="113" spans="14:17">
      <c r="N113" t="str">
        <f t="shared" si="13"/>
        <v>0602</v>
      </c>
      <c r="O113" t="s">
        <v>1670</v>
      </c>
      <c r="P113" t="s">
        <v>1671</v>
      </c>
      <c r="Q113" s="233" t="s">
        <v>1684</v>
      </c>
    </row>
    <row r="114" spans="14:17">
      <c r="N114" t="str">
        <f t="shared" si="13"/>
        <v>0701</v>
      </c>
      <c r="O114" t="s">
        <v>1672</v>
      </c>
      <c r="P114" t="s">
        <v>1673</v>
      </c>
      <c r="Q114" s="233" t="s">
        <v>1684</v>
      </c>
    </row>
    <row r="115" spans="14:17">
      <c r="N115" t="str">
        <f t="shared" si="13"/>
        <v>0901</v>
      </c>
      <c r="O115" t="s">
        <v>1674</v>
      </c>
      <c r="P115" t="s">
        <v>1675</v>
      </c>
      <c r="Q115" s="233" t="s">
        <v>1684</v>
      </c>
    </row>
    <row r="116" spans="14:17">
      <c r="N116" t="str">
        <f t="shared" si="13"/>
        <v>1201</v>
      </c>
      <c r="O116" t="s">
        <v>1676</v>
      </c>
      <c r="P116" t="s">
        <v>1677</v>
      </c>
      <c r="Q116" s="233" t="s">
        <v>1684</v>
      </c>
    </row>
    <row r="117" spans="14:17">
      <c r="N117" t="str">
        <f t="shared" si="13"/>
        <v>1301</v>
      </c>
      <c r="O117" t="s">
        <v>1678</v>
      </c>
      <c r="P117" t="s">
        <v>1679</v>
      </c>
      <c r="Q117" s="233" t="s">
        <v>1684</v>
      </c>
    </row>
    <row r="118" spans="14:17">
      <c r="N118" t="str">
        <f t="shared" si="13"/>
        <v>2001</v>
      </c>
      <c r="O118" t="s">
        <v>1680</v>
      </c>
      <c r="P118" t="s">
        <v>1681</v>
      </c>
      <c r="Q118" s="233" t="s">
        <v>1684</v>
      </c>
    </row>
    <row r="119" spans="14:17">
      <c r="N119" t="str">
        <f t="shared" si="13"/>
        <v>2002</v>
      </c>
      <c r="O119" t="s">
        <v>1682</v>
      </c>
      <c r="P119" t="s">
        <v>1683</v>
      </c>
      <c r="Q119" s="233" t="s">
        <v>1684</v>
      </c>
    </row>
  </sheetData>
  <autoFilter ref="A4:I87"/>
  <hyperlinks>
    <hyperlink ref="Q109" r:id="rId3" display="mailto:jjovanovic@beograd.gov.rs"/>
    <hyperlink ref="Q110:Q119" r:id="rId4" display="mailto:jjovanovic@beograd.gov.rs"/>
  </hyperlinks>
  <pageMargins left="0.7" right="0.7" top="0.75" bottom="0.75" header="0.3" footer="0.3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42"/>
  <sheetViews>
    <sheetView workbookViewId="0">
      <selection activeCell="G3" sqref="G3"/>
    </sheetView>
  </sheetViews>
  <sheetFormatPr defaultRowHeight="15"/>
  <cols>
    <col min="7" max="7" width="14.85546875" bestFit="1" customWidth="1"/>
    <col min="8" max="9" width="13.85546875" bestFit="1" customWidth="1"/>
    <col min="10" max="10" width="14.85546875" bestFit="1" customWidth="1"/>
    <col min="11" max="11" width="11.28515625" bestFit="1" customWidth="1"/>
    <col min="12" max="12" width="13.85546875" bestFit="1" customWidth="1"/>
    <col min="13" max="13" width="12.7109375" bestFit="1" customWidth="1"/>
    <col min="14" max="15" width="13.85546875" bestFit="1" customWidth="1"/>
    <col min="18" max="18" width="7.5703125" customWidth="1"/>
    <col min="19" max="19" width="7.7109375" customWidth="1"/>
    <col min="20" max="20" width="8.85546875" bestFit="1" customWidth="1"/>
    <col min="21" max="21" width="89.28515625" customWidth="1"/>
  </cols>
  <sheetData>
    <row r="1" spans="1:27">
      <c r="G1" t="s">
        <v>1648</v>
      </c>
    </row>
    <row r="2" spans="1:27">
      <c r="G2" t="s">
        <v>1649</v>
      </c>
    </row>
    <row r="3" spans="1:27">
      <c r="G3" t="s">
        <v>1650</v>
      </c>
      <c r="R3" s="46"/>
      <c r="S3" s="47"/>
      <c r="T3" s="47"/>
      <c r="U3" s="47"/>
      <c r="V3" s="46"/>
      <c r="W3" s="47"/>
      <c r="X3" s="47"/>
      <c r="Y3" s="47"/>
      <c r="Z3" s="47"/>
      <c r="AA3" s="48"/>
    </row>
    <row r="4" spans="1:27">
      <c r="A4" s="100" t="s">
        <v>752</v>
      </c>
      <c r="B4" s="100" t="s">
        <v>753</v>
      </c>
      <c r="C4" s="100"/>
      <c r="D4" s="100"/>
      <c r="R4" s="55" t="s">
        <v>1301</v>
      </c>
      <c r="S4" s="55" t="s">
        <v>1302</v>
      </c>
      <c r="T4" s="55" t="s">
        <v>765</v>
      </c>
      <c r="U4" s="55" t="s">
        <v>766</v>
      </c>
      <c r="V4" s="49"/>
      <c r="W4" s="50"/>
      <c r="X4" s="50"/>
      <c r="Y4" s="50"/>
      <c r="Z4" s="50"/>
      <c r="AA4" s="51"/>
    </row>
    <row r="5" spans="1:27" ht="15.75">
      <c r="A5" s="101">
        <v>711</v>
      </c>
      <c r="B5">
        <v>1</v>
      </c>
      <c r="E5" s="102"/>
      <c r="F5" s="102"/>
      <c r="G5" s="103"/>
      <c r="H5" s="104"/>
      <c r="I5" s="104"/>
      <c r="J5" s="104"/>
      <c r="K5" s="104"/>
      <c r="L5" s="104"/>
      <c r="M5" s="104"/>
      <c r="N5" s="104"/>
      <c r="O5" s="104"/>
      <c r="R5" s="46">
        <v>741</v>
      </c>
      <c r="S5" s="46">
        <v>7411</v>
      </c>
      <c r="T5" s="46">
        <v>741122</v>
      </c>
      <c r="U5" s="46" t="s">
        <v>991</v>
      </c>
      <c r="V5" s="46"/>
      <c r="W5" s="47"/>
      <c r="X5" s="47"/>
      <c r="Y5" s="47"/>
      <c r="Z5" s="47"/>
      <c r="AA5" s="48"/>
    </row>
    <row r="6" spans="1:27">
      <c r="A6" s="105">
        <v>712</v>
      </c>
      <c r="B6">
        <v>1</v>
      </c>
      <c r="E6" s="106" t="s">
        <v>754</v>
      </c>
      <c r="F6" s="107"/>
      <c r="G6" s="46" t="s">
        <v>755</v>
      </c>
      <c r="H6" s="47" t="s">
        <v>756</v>
      </c>
      <c r="I6" s="47"/>
      <c r="J6" s="47"/>
      <c r="K6" s="47"/>
      <c r="L6" s="47"/>
      <c r="M6" s="47"/>
      <c r="N6" s="47"/>
      <c r="O6" s="48"/>
      <c r="R6" s="49"/>
      <c r="S6" s="49"/>
      <c r="T6" s="46">
        <v>741131</v>
      </c>
      <c r="U6" s="46" t="s">
        <v>992</v>
      </c>
      <c r="V6" s="49"/>
      <c r="W6" s="50"/>
      <c r="X6" s="50"/>
      <c r="Y6" s="50"/>
      <c r="Z6" s="50"/>
      <c r="AA6" s="51"/>
    </row>
    <row r="7" spans="1:27">
      <c r="A7" s="105">
        <v>713</v>
      </c>
      <c r="B7">
        <v>1</v>
      </c>
      <c r="E7" s="108"/>
      <c r="F7" s="109"/>
      <c r="G7" s="46" t="s">
        <v>757</v>
      </c>
      <c r="H7" s="47"/>
      <c r="I7" s="47"/>
      <c r="J7" s="46" t="s">
        <v>758</v>
      </c>
      <c r="K7" s="46" t="s">
        <v>759</v>
      </c>
      <c r="L7" s="47"/>
      <c r="M7" s="47"/>
      <c r="N7" s="46" t="s">
        <v>760</v>
      </c>
      <c r="O7" s="77" t="s">
        <v>761</v>
      </c>
      <c r="R7" s="49"/>
      <c r="S7" s="49"/>
      <c r="T7" s="46">
        <v>741141</v>
      </c>
      <c r="U7" s="46" t="s">
        <v>993</v>
      </c>
      <c r="V7" s="49"/>
      <c r="W7" s="50"/>
      <c r="X7" s="50"/>
      <c r="Y7" s="50"/>
      <c r="Z7" s="50"/>
      <c r="AA7" s="51"/>
    </row>
    <row r="8" spans="1:27">
      <c r="A8" s="105">
        <v>714</v>
      </c>
      <c r="B8">
        <v>1</v>
      </c>
      <c r="E8" s="110" t="s">
        <v>762</v>
      </c>
      <c r="F8" s="110" t="s">
        <v>763</v>
      </c>
      <c r="G8" s="111">
        <v>2018</v>
      </c>
      <c r="H8" s="112">
        <v>2015</v>
      </c>
      <c r="I8" s="112">
        <v>2014</v>
      </c>
      <c r="J8" s="111">
        <v>2018</v>
      </c>
      <c r="K8" s="113">
        <v>2016</v>
      </c>
      <c r="L8" s="114">
        <v>2017</v>
      </c>
      <c r="M8" s="115">
        <v>2018</v>
      </c>
      <c r="N8" s="46">
        <v>2015</v>
      </c>
      <c r="O8" s="77">
        <v>2014</v>
      </c>
      <c r="R8" s="49"/>
      <c r="S8" s="49"/>
      <c r="T8" s="46">
        <v>741142</v>
      </c>
      <c r="U8" s="46" t="s">
        <v>994</v>
      </c>
      <c r="V8" s="49"/>
      <c r="W8" s="50"/>
      <c r="X8" s="50"/>
      <c r="Y8" s="50"/>
      <c r="Z8" s="50"/>
      <c r="AA8" s="51"/>
    </row>
    <row r="9" spans="1:27">
      <c r="A9" s="105">
        <v>715</v>
      </c>
      <c r="B9">
        <v>1</v>
      </c>
      <c r="E9" s="106">
        <v>311</v>
      </c>
      <c r="F9" s="106">
        <v>14</v>
      </c>
      <c r="G9" s="116">
        <v>2000000000</v>
      </c>
      <c r="H9" s="117">
        <v>0</v>
      </c>
      <c r="I9" s="117">
        <v>9450000000</v>
      </c>
      <c r="J9" s="116">
        <v>4530000000</v>
      </c>
      <c r="K9" s="116">
        <v>0</v>
      </c>
      <c r="L9" s="117">
        <v>0</v>
      </c>
      <c r="M9" s="117">
        <v>0</v>
      </c>
      <c r="N9" s="116">
        <v>0</v>
      </c>
      <c r="O9" s="78">
        <v>0</v>
      </c>
      <c r="R9" s="49"/>
      <c r="S9" s="49"/>
      <c r="T9" s="46">
        <v>741151</v>
      </c>
      <c r="U9" s="46" t="s">
        <v>995</v>
      </c>
      <c r="V9" s="49"/>
      <c r="W9" s="50"/>
      <c r="X9" s="50"/>
      <c r="Y9" s="50"/>
      <c r="Z9" s="50"/>
      <c r="AA9" s="51"/>
    </row>
    <row r="10" spans="1:27">
      <c r="A10" s="105">
        <v>716</v>
      </c>
      <c r="B10">
        <v>1</v>
      </c>
      <c r="E10" s="108"/>
      <c r="F10" s="118">
        <v>15</v>
      </c>
      <c r="G10" s="119">
        <v>362855000</v>
      </c>
      <c r="H10" s="120">
        <v>80007000</v>
      </c>
      <c r="I10" s="120">
        <v>291612213.85000002</v>
      </c>
      <c r="J10" s="119">
        <v>700530119.61999989</v>
      </c>
      <c r="K10" s="119">
        <v>0</v>
      </c>
      <c r="L10" s="120">
        <v>232835674.33999997</v>
      </c>
      <c r="M10" s="120">
        <v>0</v>
      </c>
      <c r="N10" s="119">
        <v>885023831.05999994</v>
      </c>
      <c r="O10" s="121">
        <v>242678373.24000004</v>
      </c>
      <c r="R10" s="49"/>
      <c r="S10" s="49"/>
      <c r="T10" s="46">
        <v>741152</v>
      </c>
      <c r="U10" s="46" t="s">
        <v>996</v>
      </c>
      <c r="V10" s="49"/>
      <c r="W10" s="50"/>
      <c r="X10" s="50"/>
      <c r="Y10" s="50"/>
      <c r="Z10" s="50"/>
      <c r="AA10" s="51"/>
    </row>
    <row r="11" spans="1:27">
      <c r="A11" s="105">
        <v>717</v>
      </c>
      <c r="B11">
        <v>1</v>
      </c>
      <c r="E11" s="106">
        <v>321</v>
      </c>
      <c r="F11" s="106">
        <v>13</v>
      </c>
      <c r="G11" s="116">
        <v>2151831000</v>
      </c>
      <c r="H11" s="117">
        <v>1446749000</v>
      </c>
      <c r="I11" s="117">
        <v>2821809272</v>
      </c>
      <c r="J11" s="116">
        <v>3575322624.0900002</v>
      </c>
      <c r="K11" s="116">
        <v>0</v>
      </c>
      <c r="L11" s="117">
        <v>2892837057.1699996</v>
      </c>
      <c r="M11" s="117">
        <v>0</v>
      </c>
      <c r="N11" s="116">
        <v>1746533879.8599999</v>
      </c>
      <c r="O11" s="78">
        <v>1130256816.8199999</v>
      </c>
      <c r="R11" s="49"/>
      <c r="S11" s="46">
        <v>7412</v>
      </c>
      <c r="T11" s="46">
        <v>741221</v>
      </c>
      <c r="U11" s="46" t="s">
        <v>997</v>
      </c>
      <c r="V11" s="49"/>
      <c r="W11" s="50"/>
      <c r="X11" s="50"/>
      <c r="Y11" s="50"/>
      <c r="Z11" s="50"/>
      <c r="AA11" s="51"/>
    </row>
    <row r="12" spans="1:27">
      <c r="A12" s="105">
        <v>719</v>
      </c>
      <c r="B12">
        <v>1</v>
      </c>
      <c r="E12" s="106">
        <v>731</v>
      </c>
      <c r="F12" s="106">
        <v>5</v>
      </c>
      <c r="G12" s="116">
        <v>2759599000</v>
      </c>
      <c r="H12" s="117">
        <v>1836818000</v>
      </c>
      <c r="I12" s="117">
        <v>1129986645.51</v>
      </c>
      <c r="J12" s="116">
        <v>2914885978.6500001</v>
      </c>
      <c r="K12" s="116">
        <v>0</v>
      </c>
      <c r="L12" s="117">
        <v>1373887717.03</v>
      </c>
      <c r="M12" s="117">
        <v>17177929.630000003</v>
      </c>
      <c r="N12" s="116">
        <v>3027179982.2299995</v>
      </c>
      <c r="O12" s="78">
        <v>1041733025.9000001</v>
      </c>
      <c r="R12" s="49"/>
      <c r="S12" s="49"/>
      <c r="T12" s="46">
        <v>741222</v>
      </c>
      <c r="U12" s="46" t="s">
        <v>998</v>
      </c>
      <c r="V12" s="49"/>
      <c r="W12" s="50"/>
      <c r="X12" s="50"/>
      <c r="Y12" s="50"/>
      <c r="Z12" s="50"/>
      <c r="AA12" s="51"/>
    </row>
    <row r="13" spans="1:27">
      <c r="A13" s="105">
        <v>731</v>
      </c>
      <c r="B13">
        <v>5</v>
      </c>
      <c r="E13" s="106">
        <v>732</v>
      </c>
      <c r="F13" s="106">
        <v>6</v>
      </c>
      <c r="G13" s="116">
        <v>1165698000</v>
      </c>
      <c r="H13" s="117">
        <v>1366349000</v>
      </c>
      <c r="I13" s="117">
        <v>972464928.88999999</v>
      </c>
      <c r="J13" s="116">
        <v>1236518875.6500001</v>
      </c>
      <c r="K13" s="116">
        <v>0</v>
      </c>
      <c r="L13" s="117">
        <v>636539709.92000008</v>
      </c>
      <c r="M13" s="117">
        <v>11057012.060000001</v>
      </c>
      <c r="N13" s="116">
        <v>618310299.51999986</v>
      </c>
      <c r="O13" s="78">
        <v>845866527.29999995</v>
      </c>
      <c r="R13" s="49"/>
      <c r="S13" s="49"/>
      <c r="T13" s="46">
        <v>741223</v>
      </c>
      <c r="U13" s="46" t="s">
        <v>999</v>
      </c>
      <c r="V13" s="49"/>
      <c r="W13" s="50"/>
      <c r="X13" s="50"/>
      <c r="Y13" s="50"/>
      <c r="Z13" s="50"/>
      <c r="AA13" s="51"/>
    </row>
    <row r="14" spans="1:27">
      <c r="A14" s="105">
        <v>732</v>
      </c>
      <c r="B14">
        <v>6</v>
      </c>
      <c r="C14">
        <v>56</v>
      </c>
      <c r="E14" s="108"/>
      <c r="F14" s="118">
        <v>56</v>
      </c>
      <c r="G14" s="119">
        <v>10193520000</v>
      </c>
      <c r="H14" s="120">
        <v>2153853000</v>
      </c>
      <c r="I14" s="120">
        <v>552104000</v>
      </c>
      <c r="J14" s="119">
        <v>11376697116.299999</v>
      </c>
      <c r="K14" s="119">
        <v>0</v>
      </c>
      <c r="L14" s="120">
        <v>1652887242.5400004</v>
      </c>
      <c r="M14" s="120">
        <v>1320077977.1099999</v>
      </c>
      <c r="N14" s="119">
        <v>702731338.41999996</v>
      </c>
      <c r="O14" s="121">
        <v>14740160.59</v>
      </c>
      <c r="R14" s="49"/>
      <c r="S14" s="49"/>
      <c r="T14" s="46">
        <v>741224</v>
      </c>
      <c r="U14" s="46" t="s">
        <v>1000</v>
      </c>
      <c r="V14" s="49"/>
      <c r="W14" s="50"/>
      <c r="X14" s="50"/>
      <c r="Y14" s="50"/>
      <c r="Z14" s="50"/>
      <c r="AA14" s="51"/>
    </row>
    <row r="15" spans="1:27">
      <c r="A15" s="105">
        <v>733</v>
      </c>
      <c r="B15">
        <v>7</v>
      </c>
      <c r="E15" s="106"/>
      <c r="F15" s="106">
        <v>4</v>
      </c>
      <c r="G15" s="116"/>
      <c r="H15" s="117"/>
      <c r="I15" s="117">
        <v>2000000</v>
      </c>
      <c r="J15" s="116"/>
      <c r="K15" s="116"/>
      <c r="L15" s="117"/>
      <c r="M15" s="117"/>
      <c r="N15" s="116"/>
      <c r="O15" s="78">
        <v>0</v>
      </c>
      <c r="R15" s="49"/>
      <c r="S15" s="49"/>
      <c r="T15" s="46">
        <v>741241</v>
      </c>
      <c r="U15" s="46" t="s">
        <v>1001</v>
      </c>
      <c r="V15" s="49"/>
      <c r="W15" s="50"/>
      <c r="X15" s="50"/>
      <c r="Y15" s="50"/>
      <c r="Z15" s="50"/>
      <c r="AA15" s="51"/>
    </row>
    <row r="16" spans="1:27">
      <c r="A16" s="105">
        <v>741</v>
      </c>
      <c r="B16" s="122">
        <v>4</v>
      </c>
      <c r="E16" s="127">
        <v>733</v>
      </c>
      <c r="F16" s="118">
        <v>7</v>
      </c>
      <c r="G16" s="119">
        <v>23413984000</v>
      </c>
      <c r="H16" s="120">
        <v>16949531000</v>
      </c>
      <c r="I16" s="120">
        <v>15282992000</v>
      </c>
      <c r="J16" s="119">
        <v>23457391078</v>
      </c>
      <c r="K16" s="119">
        <v>0</v>
      </c>
      <c r="L16" s="120">
        <v>12812500</v>
      </c>
      <c r="M16" s="120">
        <v>0</v>
      </c>
      <c r="N16" s="119">
        <v>20500932.030000001</v>
      </c>
      <c r="O16" s="121">
        <v>41200000</v>
      </c>
      <c r="R16" s="49"/>
      <c r="S16" s="49"/>
      <c r="T16" s="46">
        <v>741262</v>
      </c>
      <c r="U16" s="46" t="s">
        <v>1002</v>
      </c>
      <c r="V16" s="49"/>
      <c r="W16" s="50"/>
      <c r="X16" s="50"/>
      <c r="Y16" s="50"/>
      <c r="Z16" s="50"/>
      <c r="AA16" s="51"/>
    </row>
    <row r="17" spans="1:27">
      <c r="A17" s="105">
        <v>742</v>
      </c>
      <c r="B17">
        <v>4</v>
      </c>
      <c r="E17" s="106">
        <v>741</v>
      </c>
      <c r="F17" s="106">
        <v>4</v>
      </c>
      <c r="G17" s="116">
        <v>5225000</v>
      </c>
      <c r="H17" s="117"/>
      <c r="I17" s="117"/>
      <c r="J17" s="116">
        <v>5225000</v>
      </c>
      <c r="K17" s="116">
        <v>0</v>
      </c>
      <c r="L17" s="117">
        <v>0</v>
      </c>
      <c r="M17" s="117">
        <v>0</v>
      </c>
      <c r="N17" s="116"/>
      <c r="O17" s="78"/>
      <c r="R17" s="49"/>
      <c r="S17" s="46">
        <v>7414</v>
      </c>
      <c r="T17" s="46">
        <v>741411</v>
      </c>
      <c r="U17" s="46" t="s">
        <v>1003</v>
      </c>
      <c r="V17" s="49"/>
      <c r="W17" s="50"/>
      <c r="X17" s="50"/>
      <c r="Y17" s="50"/>
      <c r="Z17" s="50"/>
      <c r="AA17" s="51"/>
    </row>
    <row r="18" spans="1:27">
      <c r="A18" s="105">
        <v>743</v>
      </c>
      <c r="B18" s="122">
        <v>4</v>
      </c>
      <c r="E18" s="106">
        <v>742</v>
      </c>
      <c r="F18" s="106">
        <v>4</v>
      </c>
      <c r="G18" s="116">
        <v>29531806000</v>
      </c>
      <c r="H18" s="117">
        <v>18145881000</v>
      </c>
      <c r="I18" s="117">
        <v>23899951196.509998</v>
      </c>
      <c r="J18" s="116">
        <v>30154135310.549999</v>
      </c>
      <c r="K18" s="116">
        <v>0</v>
      </c>
      <c r="L18" s="117">
        <v>3716280418.0700006</v>
      </c>
      <c r="M18" s="117">
        <v>5138950921.4700012</v>
      </c>
      <c r="N18" s="116">
        <v>5175821458.6099997</v>
      </c>
      <c r="O18" s="78">
        <v>5448299171.3900003</v>
      </c>
      <c r="R18" s="49"/>
      <c r="S18" s="49"/>
      <c r="T18" s="46">
        <v>741413</v>
      </c>
      <c r="U18" s="46" t="s">
        <v>1004</v>
      </c>
      <c r="V18" s="49"/>
      <c r="W18" s="50"/>
      <c r="X18" s="50"/>
      <c r="Y18" s="50"/>
      <c r="Z18" s="50"/>
      <c r="AA18" s="51"/>
    </row>
    <row r="19" spans="1:27">
      <c r="A19" s="105">
        <v>744</v>
      </c>
      <c r="B19">
        <v>8</v>
      </c>
      <c r="E19" s="106">
        <v>743</v>
      </c>
      <c r="F19" s="106">
        <v>4</v>
      </c>
      <c r="G19" s="116">
        <v>1100000</v>
      </c>
      <c r="H19" s="117"/>
      <c r="I19" s="117"/>
      <c r="J19" s="116">
        <v>1100000</v>
      </c>
      <c r="K19" s="116">
        <v>0</v>
      </c>
      <c r="L19" s="117">
        <v>0</v>
      </c>
      <c r="M19" s="117">
        <v>0</v>
      </c>
      <c r="N19" s="116"/>
      <c r="O19" s="78"/>
      <c r="R19" s="49"/>
      <c r="S19" s="49"/>
      <c r="T19" s="46">
        <v>741414</v>
      </c>
      <c r="U19" s="46" t="s">
        <v>1005</v>
      </c>
      <c r="V19" s="49"/>
      <c r="W19" s="50"/>
      <c r="X19" s="50"/>
      <c r="Y19" s="50"/>
      <c r="Z19" s="50"/>
      <c r="AA19" s="51"/>
    </row>
    <row r="20" spans="1:27">
      <c r="A20" s="105">
        <v>745</v>
      </c>
      <c r="B20">
        <v>4</v>
      </c>
      <c r="E20" s="106"/>
      <c r="F20" s="106">
        <v>4</v>
      </c>
      <c r="G20" s="116"/>
      <c r="H20" s="117">
        <v>51000000</v>
      </c>
      <c r="I20" s="117">
        <v>13000000</v>
      </c>
      <c r="J20" s="116"/>
      <c r="K20" s="116"/>
      <c r="L20" s="117"/>
      <c r="M20" s="117"/>
      <c r="N20" s="116">
        <v>0</v>
      </c>
      <c r="O20" s="78">
        <v>0</v>
      </c>
      <c r="R20" s="49"/>
      <c r="S20" s="46">
        <v>7415</v>
      </c>
      <c r="T20" s="46">
        <v>741511</v>
      </c>
      <c r="U20" s="46" t="s">
        <v>1006</v>
      </c>
      <c r="V20" s="49"/>
      <c r="W20" s="50"/>
      <c r="X20" s="50"/>
      <c r="Y20" s="50"/>
      <c r="Z20" s="50"/>
      <c r="AA20" s="51"/>
    </row>
    <row r="21" spans="1:27">
      <c r="A21" s="105">
        <v>772</v>
      </c>
      <c r="B21" s="122">
        <v>4</v>
      </c>
      <c r="E21" s="127">
        <v>744</v>
      </c>
      <c r="F21" s="118">
        <v>8</v>
      </c>
      <c r="G21" s="119">
        <v>120429000</v>
      </c>
      <c r="H21" s="120">
        <v>565388000</v>
      </c>
      <c r="I21" s="120">
        <v>4838834999.5</v>
      </c>
      <c r="J21" s="119">
        <v>144284318.56</v>
      </c>
      <c r="K21" s="119">
        <v>0</v>
      </c>
      <c r="L21" s="120">
        <v>34428483.399999999</v>
      </c>
      <c r="M21" s="120">
        <v>0</v>
      </c>
      <c r="N21" s="119">
        <v>1115932745.5799999</v>
      </c>
      <c r="O21" s="121">
        <v>4554305028.4899998</v>
      </c>
      <c r="R21" s="49"/>
      <c r="S21" s="49"/>
      <c r="T21" s="46">
        <v>741512</v>
      </c>
      <c r="U21" s="46" t="s">
        <v>1010</v>
      </c>
      <c r="V21" s="49"/>
      <c r="W21" s="50"/>
      <c r="X21" s="50"/>
      <c r="Y21" s="50"/>
      <c r="Z21" s="50"/>
      <c r="AA21" s="51"/>
    </row>
    <row r="22" spans="1:27">
      <c r="A22" s="105">
        <v>781</v>
      </c>
      <c r="B22" s="122">
        <v>4</v>
      </c>
      <c r="E22" s="106">
        <v>745</v>
      </c>
      <c r="F22" s="106">
        <v>4</v>
      </c>
      <c r="G22" s="116">
        <v>3625597000</v>
      </c>
      <c r="H22" s="117">
        <v>9700000</v>
      </c>
      <c r="I22" s="117">
        <v>144750000</v>
      </c>
      <c r="J22" s="116">
        <v>3625597000</v>
      </c>
      <c r="K22" s="116">
        <v>0</v>
      </c>
      <c r="L22" s="117">
        <v>0</v>
      </c>
      <c r="M22" s="117">
        <v>0</v>
      </c>
      <c r="N22" s="116">
        <v>0</v>
      </c>
      <c r="O22" s="78">
        <v>0</v>
      </c>
      <c r="R22" s="49"/>
      <c r="S22" s="49"/>
      <c r="T22" s="46">
        <v>741515</v>
      </c>
      <c r="U22" s="46" t="s">
        <v>1007</v>
      </c>
      <c r="V22" s="49"/>
      <c r="W22" s="50"/>
      <c r="X22" s="50"/>
      <c r="Y22" s="50"/>
      <c r="Z22" s="50"/>
      <c r="AA22" s="51"/>
    </row>
    <row r="23" spans="1:27">
      <c r="A23" s="105">
        <v>811</v>
      </c>
      <c r="B23">
        <v>9</v>
      </c>
      <c r="E23" s="106">
        <v>771</v>
      </c>
      <c r="F23" s="106">
        <v>4</v>
      </c>
      <c r="G23" s="116">
        <v>83781000</v>
      </c>
      <c r="H23" s="117"/>
      <c r="I23" s="117"/>
      <c r="J23" s="116">
        <v>83781000</v>
      </c>
      <c r="K23" s="116"/>
      <c r="L23" s="117">
        <v>0</v>
      </c>
      <c r="M23" s="117">
        <v>0</v>
      </c>
      <c r="N23" s="116"/>
      <c r="O23" s="78"/>
      <c r="R23" s="49"/>
      <c r="S23" s="49"/>
      <c r="T23" s="46">
        <v>741516</v>
      </c>
      <c r="U23" s="46" t="s">
        <v>1008</v>
      </c>
      <c r="V23" s="49"/>
      <c r="W23" s="50"/>
      <c r="X23" s="50"/>
      <c r="Y23" s="50"/>
      <c r="Z23" s="50"/>
      <c r="AA23" s="51"/>
    </row>
    <row r="24" spans="1:27">
      <c r="A24" s="105">
        <v>812</v>
      </c>
      <c r="B24">
        <v>9</v>
      </c>
      <c r="E24" s="106">
        <v>772</v>
      </c>
      <c r="F24" s="106">
        <v>4</v>
      </c>
      <c r="G24" s="116">
        <v>6421000</v>
      </c>
      <c r="H24" s="117"/>
      <c r="I24" s="117"/>
      <c r="J24" s="116">
        <v>6421000</v>
      </c>
      <c r="K24" s="116"/>
      <c r="L24" s="117">
        <v>0</v>
      </c>
      <c r="M24" s="117">
        <v>0</v>
      </c>
      <c r="N24" s="116"/>
      <c r="O24" s="78"/>
      <c r="R24" s="49"/>
      <c r="S24" s="49"/>
      <c r="T24" s="46">
        <v>741517</v>
      </c>
      <c r="U24" s="46" t="s">
        <v>1009</v>
      </c>
      <c r="V24" s="49"/>
      <c r="W24" s="50"/>
      <c r="X24" s="50"/>
      <c r="Y24" s="50"/>
      <c r="Z24" s="50"/>
      <c r="AA24" s="51"/>
    </row>
    <row r="25" spans="1:27">
      <c r="A25" s="105">
        <v>813</v>
      </c>
      <c r="B25">
        <v>9</v>
      </c>
      <c r="E25" s="106">
        <v>781</v>
      </c>
      <c r="F25" s="106">
        <v>4</v>
      </c>
      <c r="G25" s="116">
        <v>878726000</v>
      </c>
      <c r="H25" s="117"/>
      <c r="I25" s="117"/>
      <c r="J25" s="116">
        <v>878726000</v>
      </c>
      <c r="K25" s="116"/>
      <c r="L25" s="117">
        <v>0</v>
      </c>
      <c r="M25" s="117">
        <v>0</v>
      </c>
      <c r="N25" s="116"/>
      <c r="O25" s="78"/>
      <c r="R25" s="49"/>
      <c r="S25" s="49"/>
      <c r="T25" s="46">
        <v>741521</v>
      </c>
      <c r="U25" s="46" t="s">
        <v>1011</v>
      </c>
      <c r="V25" s="49"/>
      <c r="W25" s="50"/>
      <c r="X25" s="50"/>
      <c r="Y25" s="50"/>
      <c r="Z25" s="50"/>
      <c r="AA25" s="51"/>
    </row>
    <row r="26" spans="1:27">
      <c r="A26" s="105">
        <v>821</v>
      </c>
      <c r="B26">
        <v>9</v>
      </c>
      <c r="E26" s="106">
        <v>791</v>
      </c>
      <c r="F26" s="106">
        <v>4</v>
      </c>
      <c r="G26" s="116"/>
      <c r="H26" s="117"/>
      <c r="I26" s="117"/>
      <c r="J26" s="116"/>
      <c r="K26" s="116"/>
      <c r="L26" s="117">
        <v>0</v>
      </c>
      <c r="M26" s="117"/>
      <c r="N26" s="116"/>
      <c r="O26" s="78"/>
      <c r="R26" s="49"/>
      <c r="S26" s="49"/>
      <c r="T26" s="46">
        <v>741522</v>
      </c>
      <c r="U26" s="46" t="s">
        <v>1012</v>
      </c>
      <c r="V26" s="49"/>
      <c r="W26" s="50"/>
      <c r="X26" s="50"/>
      <c r="Y26" s="50"/>
      <c r="Z26" s="50"/>
      <c r="AA26" s="51"/>
    </row>
    <row r="27" spans="1:27">
      <c r="A27" s="105">
        <v>822</v>
      </c>
      <c r="B27">
        <v>9</v>
      </c>
      <c r="E27" s="106">
        <v>811</v>
      </c>
      <c r="F27" s="106">
        <v>9</v>
      </c>
      <c r="G27" s="116">
        <v>630532000</v>
      </c>
      <c r="H27" s="117">
        <v>630000000</v>
      </c>
      <c r="I27" s="117">
        <v>510000000</v>
      </c>
      <c r="J27" s="116">
        <v>904532000</v>
      </c>
      <c r="K27" s="116">
        <v>0</v>
      </c>
      <c r="L27" s="117">
        <v>860152185.88</v>
      </c>
      <c r="M27" s="117">
        <v>0</v>
      </c>
      <c r="N27" s="116">
        <v>741130650.79000008</v>
      </c>
      <c r="O27" s="78">
        <v>661605843.47000003</v>
      </c>
      <c r="R27" s="49"/>
      <c r="S27" s="49"/>
      <c r="T27" s="46">
        <v>741524</v>
      </c>
      <c r="U27" s="46" t="s">
        <v>1013</v>
      </c>
      <c r="V27" s="49"/>
      <c r="W27" s="50"/>
      <c r="X27" s="50"/>
      <c r="Y27" s="50"/>
      <c r="Z27" s="50"/>
      <c r="AA27" s="51"/>
    </row>
    <row r="28" spans="1:27">
      <c r="A28" s="105">
        <v>823</v>
      </c>
      <c r="B28">
        <v>9</v>
      </c>
      <c r="E28" s="106">
        <v>812</v>
      </c>
      <c r="F28" s="106">
        <v>9</v>
      </c>
      <c r="G28" s="116">
        <v>401051000</v>
      </c>
      <c r="H28" s="117">
        <v>670000000</v>
      </c>
      <c r="I28" s="117">
        <v>670000000</v>
      </c>
      <c r="J28" s="116">
        <v>401051000</v>
      </c>
      <c r="K28" s="116">
        <v>0</v>
      </c>
      <c r="L28" s="117">
        <v>343806036.13</v>
      </c>
      <c r="M28" s="117">
        <v>0</v>
      </c>
      <c r="N28" s="116">
        <v>1092630410.51</v>
      </c>
      <c r="O28" s="78">
        <v>726323201.91999996</v>
      </c>
      <c r="R28" s="49"/>
      <c r="S28" s="49"/>
      <c r="T28" s="46">
        <v>741525</v>
      </c>
      <c r="U28" s="46" t="s">
        <v>1014</v>
      </c>
      <c r="V28" s="49"/>
      <c r="W28" s="50"/>
      <c r="X28" s="50"/>
      <c r="Y28" s="50"/>
      <c r="Z28" s="50"/>
      <c r="AA28" s="51"/>
    </row>
    <row r="29" spans="1:27">
      <c r="A29" s="105">
        <v>841</v>
      </c>
      <c r="B29" s="82">
        <v>9</v>
      </c>
      <c r="E29" s="106">
        <v>813</v>
      </c>
      <c r="F29" s="106">
        <v>9</v>
      </c>
      <c r="G29" s="116">
        <v>600000</v>
      </c>
      <c r="H29" s="117"/>
      <c r="I29" s="117"/>
      <c r="J29" s="116">
        <v>600000</v>
      </c>
      <c r="K29" s="116">
        <v>0</v>
      </c>
      <c r="L29" s="117">
        <v>0</v>
      </c>
      <c r="M29" s="117">
        <v>0</v>
      </c>
      <c r="N29" s="116"/>
      <c r="O29" s="78"/>
      <c r="R29" s="49"/>
      <c r="S29" s="49"/>
      <c r="T29" s="46">
        <v>741526</v>
      </c>
      <c r="U29" s="46" t="s">
        <v>1015</v>
      </c>
      <c r="V29" s="49"/>
      <c r="W29" s="50"/>
      <c r="X29" s="50"/>
      <c r="Y29" s="50"/>
      <c r="Z29" s="50"/>
      <c r="AA29" s="51"/>
    </row>
    <row r="30" spans="1:27">
      <c r="A30" s="105">
        <v>911</v>
      </c>
      <c r="B30" s="82">
        <v>11</v>
      </c>
      <c r="C30" t="s">
        <v>764</v>
      </c>
      <c r="E30" s="106">
        <v>821</v>
      </c>
      <c r="F30" s="106">
        <v>9</v>
      </c>
      <c r="G30" s="116">
        <v>2000000000</v>
      </c>
      <c r="H30" s="117">
        <v>900000000</v>
      </c>
      <c r="I30" s="117">
        <v>3475478000.0799999</v>
      </c>
      <c r="J30" s="116">
        <v>2000000000</v>
      </c>
      <c r="K30" s="116">
        <v>0</v>
      </c>
      <c r="L30" s="117">
        <v>1629308119.48</v>
      </c>
      <c r="M30" s="117">
        <v>0</v>
      </c>
      <c r="N30" s="116">
        <v>511103071.47000003</v>
      </c>
      <c r="O30" s="78">
        <v>4239599882.8699999</v>
      </c>
      <c r="R30" s="49"/>
      <c r="S30" s="49"/>
      <c r="T30" s="46">
        <v>741528</v>
      </c>
      <c r="U30" s="46" t="s">
        <v>1016</v>
      </c>
      <c r="V30" s="49"/>
      <c r="W30" s="50"/>
      <c r="X30" s="50"/>
      <c r="Y30" s="50"/>
      <c r="Z30" s="50"/>
      <c r="AA30" s="51"/>
    </row>
    <row r="31" spans="1:27">
      <c r="A31" s="105">
        <v>912</v>
      </c>
      <c r="B31">
        <v>11</v>
      </c>
      <c r="E31" s="106">
        <v>822</v>
      </c>
      <c r="F31" s="106">
        <v>9</v>
      </c>
      <c r="G31" s="116">
        <v>14400000</v>
      </c>
      <c r="H31" s="117">
        <v>500000</v>
      </c>
      <c r="I31" s="117">
        <v>1200000</v>
      </c>
      <c r="J31" s="116">
        <v>14400000</v>
      </c>
      <c r="K31" s="116">
        <v>0</v>
      </c>
      <c r="L31" s="117">
        <v>0</v>
      </c>
      <c r="M31" s="117">
        <v>0</v>
      </c>
      <c r="N31" s="116">
        <v>0</v>
      </c>
      <c r="O31" s="78">
        <v>0</v>
      </c>
      <c r="R31" s="49"/>
      <c r="S31" s="49"/>
      <c r="T31" s="46">
        <v>741531</v>
      </c>
      <c r="U31" s="46" t="s">
        <v>1017</v>
      </c>
      <c r="V31" s="49"/>
      <c r="W31" s="50"/>
      <c r="X31" s="50"/>
      <c r="Y31" s="50"/>
      <c r="Z31" s="50"/>
      <c r="AA31" s="51"/>
    </row>
    <row r="32" spans="1:27">
      <c r="A32" s="105">
        <v>921</v>
      </c>
      <c r="B32">
        <v>12</v>
      </c>
      <c r="E32" s="106"/>
      <c r="F32" s="106">
        <v>4</v>
      </c>
      <c r="G32" s="116">
        <v>31800000</v>
      </c>
      <c r="H32" s="117"/>
      <c r="I32" s="117"/>
      <c r="J32" s="116">
        <v>28030000</v>
      </c>
      <c r="K32" s="116">
        <v>0</v>
      </c>
      <c r="L32" s="117">
        <v>0</v>
      </c>
      <c r="M32" s="117">
        <v>0</v>
      </c>
      <c r="N32" s="116"/>
      <c r="O32" s="78"/>
      <c r="R32" s="49"/>
      <c r="S32" s="49"/>
      <c r="T32" s="46">
        <v>741532</v>
      </c>
      <c r="U32" s="46" t="s">
        <v>1018</v>
      </c>
      <c r="V32" s="49"/>
      <c r="W32" s="50"/>
      <c r="X32" s="50"/>
      <c r="Y32" s="50"/>
      <c r="Z32" s="50"/>
      <c r="AA32" s="51"/>
    </row>
    <row r="33" spans="1:27">
      <c r="C33" s="120"/>
      <c r="E33" s="127">
        <v>823</v>
      </c>
      <c r="F33" s="118">
        <v>9</v>
      </c>
      <c r="G33" s="119">
        <v>46021000</v>
      </c>
      <c r="H33" s="120">
        <v>6894000</v>
      </c>
      <c r="I33" s="120">
        <v>8545000</v>
      </c>
      <c r="J33" s="119">
        <v>46021000</v>
      </c>
      <c r="K33" s="119">
        <v>0</v>
      </c>
      <c r="L33" s="120">
        <v>0</v>
      </c>
      <c r="M33" s="120">
        <v>0</v>
      </c>
      <c r="N33" s="119">
        <v>0</v>
      </c>
      <c r="O33" s="121">
        <v>0</v>
      </c>
      <c r="R33" s="49"/>
      <c r="S33" s="49"/>
      <c r="T33" s="46">
        <v>741533</v>
      </c>
      <c r="U33" s="46" t="s">
        <v>1019</v>
      </c>
      <c r="V33" s="49"/>
      <c r="W33" s="50"/>
      <c r="X33" s="50"/>
      <c r="Y33" s="50"/>
      <c r="Z33" s="50"/>
      <c r="AA33" s="51"/>
    </row>
    <row r="34" spans="1:27">
      <c r="E34" s="106">
        <v>911</v>
      </c>
      <c r="F34" s="106">
        <v>10</v>
      </c>
      <c r="G34" s="116"/>
      <c r="H34" s="117"/>
      <c r="I34" s="117">
        <v>8474954483</v>
      </c>
      <c r="J34" s="116"/>
      <c r="K34" s="116"/>
      <c r="L34" s="117"/>
      <c r="M34" s="117"/>
      <c r="N34" s="116"/>
      <c r="O34" s="78">
        <v>19718739045.199997</v>
      </c>
      <c r="R34" s="49"/>
      <c r="S34" s="49"/>
      <c r="T34" s="46">
        <v>741534</v>
      </c>
      <c r="U34" s="46" t="s">
        <v>1020</v>
      </c>
      <c r="V34" s="49"/>
      <c r="W34" s="50"/>
      <c r="X34" s="50"/>
      <c r="Y34" s="50"/>
      <c r="Z34" s="50"/>
      <c r="AA34" s="51"/>
    </row>
    <row r="35" spans="1:27">
      <c r="E35" s="106">
        <v>912</v>
      </c>
      <c r="F35" s="106">
        <v>11</v>
      </c>
      <c r="G35" s="116">
        <v>66121047000</v>
      </c>
      <c r="H35" s="117">
        <v>13328817000</v>
      </c>
      <c r="I35" s="117">
        <v>23280655294</v>
      </c>
      <c r="J35" s="116">
        <v>92713242975.389999</v>
      </c>
      <c r="K35" s="116">
        <v>0</v>
      </c>
      <c r="L35" s="117">
        <v>38033619978.709999</v>
      </c>
      <c r="M35" s="117">
        <v>0</v>
      </c>
      <c r="N35" s="116">
        <v>4363285473.0100002</v>
      </c>
      <c r="O35" s="78">
        <v>4406134699.0799999</v>
      </c>
      <c r="R35" s="49"/>
      <c r="S35" s="49"/>
      <c r="T35" s="46">
        <v>741535</v>
      </c>
      <c r="U35" s="46" t="s">
        <v>1021</v>
      </c>
      <c r="V35" s="49"/>
      <c r="W35" s="50"/>
      <c r="X35" s="50"/>
      <c r="Y35" s="50"/>
      <c r="Z35" s="50"/>
      <c r="AA35" s="51"/>
    </row>
    <row r="36" spans="1:27">
      <c r="E36" s="106"/>
      <c r="F36" s="106">
        <v>9</v>
      </c>
      <c r="G36" s="116"/>
      <c r="H36" s="117"/>
      <c r="I36" s="117"/>
      <c r="J36" s="116"/>
      <c r="K36" s="116"/>
      <c r="L36" s="117">
        <v>0</v>
      </c>
      <c r="M36" s="117"/>
      <c r="N36" s="116"/>
      <c r="O36" s="78"/>
      <c r="R36" s="49"/>
      <c r="S36" s="49"/>
      <c r="T36" s="46">
        <v>741536</v>
      </c>
      <c r="U36" s="46" t="s">
        <v>1022</v>
      </c>
      <c r="V36" s="49"/>
      <c r="W36" s="50"/>
      <c r="X36" s="50"/>
      <c r="Y36" s="50"/>
      <c r="Z36" s="50"/>
      <c r="AA36" s="51"/>
    </row>
    <row r="37" spans="1:27">
      <c r="E37" s="108">
        <v>921</v>
      </c>
      <c r="F37" s="118">
        <v>12</v>
      </c>
      <c r="G37" s="119">
        <v>800000000</v>
      </c>
      <c r="H37" s="120">
        <v>880000000</v>
      </c>
      <c r="I37" s="120">
        <v>1114999844</v>
      </c>
      <c r="J37" s="119">
        <v>950000000</v>
      </c>
      <c r="K37" s="119">
        <v>0</v>
      </c>
      <c r="L37" s="120">
        <v>1500043142.4000001</v>
      </c>
      <c r="M37" s="120">
        <v>0</v>
      </c>
      <c r="N37" s="119">
        <v>258078173.83000001</v>
      </c>
      <c r="O37" s="121">
        <v>1082017032.4400001</v>
      </c>
      <c r="R37" s="49"/>
      <c r="S37" s="49"/>
      <c r="T37" s="46">
        <v>741537</v>
      </c>
      <c r="U37" s="46" t="s">
        <v>1024</v>
      </c>
      <c r="V37" s="49"/>
      <c r="W37" s="50"/>
      <c r="X37" s="50"/>
      <c r="Y37" s="50"/>
      <c r="Z37" s="50"/>
      <c r="AA37" s="51"/>
    </row>
    <row r="38" spans="1:27">
      <c r="E38" s="123" t="s">
        <v>721</v>
      </c>
      <c r="F38" s="124"/>
      <c r="G38" s="125">
        <v>146346023000</v>
      </c>
      <c r="H38" s="126">
        <v>59021487000</v>
      </c>
      <c r="I38" s="126">
        <v>96935337877.339996</v>
      </c>
      <c r="J38" s="125">
        <v>179748492396.81</v>
      </c>
      <c r="K38" s="125">
        <v>0</v>
      </c>
      <c r="L38" s="126">
        <v>52919438265.07</v>
      </c>
      <c r="M38" s="126">
        <v>6487263840.2700014</v>
      </c>
      <c r="N38" s="125">
        <v>20258262246.920002</v>
      </c>
      <c r="O38" s="79">
        <v>44153498808.710007</v>
      </c>
      <c r="R38" s="49"/>
      <c r="S38" s="49"/>
      <c r="T38" s="46">
        <v>741538</v>
      </c>
      <c r="U38" s="46" t="s">
        <v>1023</v>
      </c>
      <c r="V38" s="49"/>
      <c r="W38" s="50"/>
      <c r="X38" s="50"/>
      <c r="Y38" s="50"/>
      <c r="Z38" s="50"/>
      <c r="AA38" s="51"/>
    </row>
    <row r="39" spans="1:27">
      <c r="R39" s="49"/>
      <c r="S39" s="49"/>
      <c r="T39" s="46">
        <v>741541</v>
      </c>
      <c r="U39" s="46" t="s">
        <v>1025</v>
      </c>
      <c r="V39" s="49"/>
      <c r="W39" s="50"/>
      <c r="X39" s="50"/>
      <c r="Y39" s="50"/>
      <c r="Z39" s="50"/>
      <c r="AA39" s="51"/>
    </row>
    <row r="40" spans="1:27">
      <c r="R40" s="49"/>
      <c r="S40" s="49"/>
      <c r="T40" s="46">
        <v>741542</v>
      </c>
      <c r="U40" s="46" t="s">
        <v>1026</v>
      </c>
      <c r="V40" s="49"/>
      <c r="W40" s="50"/>
      <c r="X40" s="50"/>
      <c r="Y40" s="50"/>
      <c r="Z40" s="50"/>
      <c r="AA40" s="51"/>
    </row>
    <row r="41" spans="1:27">
      <c r="R41" s="49"/>
      <c r="S41" s="49"/>
      <c r="T41" s="46">
        <v>741543</v>
      </c>
      <c r="U41" s="46" t="s">
        <v>1027</v>
      </c>
      <c r="V41" s="49"/>
      <c r="W41" s="50"/>
      <c r="X41" s="50"/>
      <c r="Y41" s="50"/>
      <c r="Z41" s="50"/>
      <c r="AA41" s="51"/>
    </row>
    <row r="42" spans="1:27">
      <c r="R42" s="49"/>
      <c r="S42" s="49"/>
      <c r="T42" s="46">
        <v>741544</v>
      </c>
      <c r="U42" s="46" t="s">
        <v>1028</v>
      </c>
      <c r="V42" s="49"/>
      <c r="W42" s="50"/>
      <c r="X42" s="50"/>
      <c r="Y42" s="50"/>
      <c r="Z42" s="50"/>
      <c r="AA42" s="51"/>
    </row>
    <row r="43" spans="1:27">
      <c r="R43" s="49"/>
      <c r="S43" s="49"/>
      <c r="T43" s="46">
        <v>741551</v>
      </c>
      <c r="U43" s="46" t="s">
        <v>1038</v>
      </c>
      <c r="V43" s="49"/>
      <c r="W43" s="50"/>
      <c r="X43" s="50"/>
      <c r="Y43" s="50"/>
      <c r="Z43" s="50"/>
      <c r="AA43" s="51"/>
    </row>
    <row r="44" spans="1:27">
      <c r="R44" s="49"/>
      <c r="S44" s="49"/>
      <c r="T44" s="46">
        <v>741562</v>
      </c>
      <c r="U44" s="46" t="s">
        <v>1029</v>
      </c>
      <c r="V44" s="49"/>
      <c r="W44" s="50"/>
      <c r="X44" s="50"/>
      <c r="Y44" s="50"/>
      <c r="Z44" s="50"/>
      <c r="AA44" s="51"/>
    </row>
    <row r="45" spans="1:27">
      <c r="A45" s="46" t="s">
        <v>765</v>
      </c>
      <c r="B45" s="46" t="s">
        <v>766</v>
      </c>
      <c r="C45" t="s">
        <v>1301</v>
      </c>
      <c r="D45" t="s">
        <v>1302</v>
      </c>
      <c r="E45" t="s">
        <v>1303</v>
      </c>
      <c r="R45" s="49"/>
      <c r="S45" s="49"/>
      <c r="T45" s="46">
        <v>741563</v>
      </c>
      <c r="U45" s="46" t="s">
        <v>1030</v>
      </c>
      <c r="V45" s="49"/>
      <c r="W45" s="50"/>
      <c r="X45" s="50"/>
      <c r="Y45" s="50"/>
      <c r="Z45" s="50"/>
      <c r="AA45" s="51"/>
    </row>
    <row r="46" spans="1:27">
      <c r="A46" s="46">
        <v>711111</v>
      </c>
      <c r="B46" s="46" t="s">
        <v>767</v>
      </c>
      <c r="C46">
        <f>+VALUE(LEFT(A46,3))</f>
        <v>711</v>
      </c>
      <c r="D46">
        <f>+VALUE(LEFT($A46,4))</f>
        <v>7111</v>
      </c>
      <c r="E46">
        <f>+VALUE(LEFT($A46,5))</f>
        <v>71111</v>
      </c>
      <c r="R46" s="49"/>
      <c r="S46" s="49"/>
      <c r="T46" s="46">
        <v>741565</v>
      </c>
      <c r="U46" s="46" t="s">
        <v>1031</v>
      </c>
      <c r="V46" s="49"/>
      <c r="W46" s="50"/>
      <c r="X46" s="50"/>
      <c r="Y46" s="50"/>
      <c r="Z46" s="50"/>
      <c r="AA46" s="51"/>
    </row>
    <row r="47" spans="1:27">
      <c r="A47" s="46">
        <v>711121</v>
      </c>
      <c r="B47" s="46" t="s">
        <v>768</v>
      </c>
      <c r="C47">
        <f t="shared" ref="C47:C110" si="0">+VALUE(LEFT(A47,3))</f>
        <v>711</v>
      </c>
      <c r="D47">
        <f t="shared" ref="D47:D110" si="1">+VALUE(LEFT($A47,4))</f>
        <v>7111</v>
      </c>
      <c r="E47">
        <f t="shared" ref="E47:E110" si="2">+VALUE(LEFT($A47,5))</f>
        <v>71112</v>
      </c>
      <c r="R47" s="49"/>
      <c r="S47" s="49"/>
      <c r="T47" s="46">
        <v>741566</v>
      </c>
      <c r="U47" s="46" t="s">
        <v>1032</v>
      </c>
      <c r="V47" s="49"/>
      <c r="W47" s="50"/>
      <c r="X47" s="50"/>
      <c r="Y47" s="50"/>
      <c r="Z47" s="50"/>
      <c r="AA47" s="51"/>
    </row>
    <row r="48" spans="1:27">
      <c r="A48" s="46">
        <v>711122</v>
      </c>
      <c r="B48" s="46" t="s">
        <v>769</v>
      </c>
      <c r="C48">
        <f t="shared" si="0"/>
        <v>711</v>
      </c>
      <c r="D48">
        <f t="shared" si="1"/>
        <v>7111</v>
      </c>
      <c r="E48">
        <f t="shared" si="2"/>
        <v>71112</v>
      </c>
      <c r="R48" s="49"/>
      <c r="S48" s="49"/>
      <c r="T48" s="46">
        <v>741567</v>
      </c>
      <c r="U48" s="46" t="s">
        <v>1033</v>
      </c>
      <c r="V48" s="49"/>
      <c r="W48" s="50"/>
      <c r="X48" s="50"/>
      <c r="Y48" s="50"/>
      <c r="Z48" s="50"/>
      <c r="AA48" s="51"/>
    </row>
    <row r="49" spans="1:27">
      <c r="A49" s="46">
        <v>711123</v>
      </c>
      <c r="B49" s="46" t="s">
        <v>770</v>
      </c>
      <c r="C49">
        <f t="shared" si="0"/>
        <v>711</v>
      </c>
      <c r="D49">
        <f t="shared" si="1"/>
        <v>7111</v>
      </c>
      <c r="E49">
        <f t="shared" si="2"/>
        <v>71112</v>
      </c>
      <c r="R49" s="49"/>
      <c r="S49" s="49"/>
      <c r="T49" s="46">
        <v>741581</v>
      </c>
      <c r="U49" s="46" t="s">
        <v>1034</v>
      </c>
      <c r="V49" s="49"/>
      <c r="W49" s="50"/>
      <c r="X49" s="50"/>
      <c r="Y49" s="50"/>
      <c r="Z49" s="50"/>
      <c r="AA49" s="51"/>
    </row>
    <row r="50" spans="1:27">
      <c r="A50" s="46">
        <v>711131</v>
      </c>
      <c r="B50" s="46" t="s">
        <v>771</v>
      </c>
      <c r="C50">
        <f t="shared" si="0"/>
        <v>711</v>
      </c>
      <c r="D50">
        <f t="shared" si="1"/>
        <v>7111</v>
      </c>
      <c r="E50">
        <f t="shared" si="2"/>
        <v>71113</v>
      </c>
      <c r="R50" s="49"/>
      <c r="S50" s="49"/>
      <c r="T50" s="46">
        <v>741582</v>
      </c>
      <c r="U50" s="46" t="s">
        <v>1035</v>
      </c>
      <c r="V50" s="49"/>
      <c r="W50" s="50"/>
      <c r="X50" s="50"/>
      <c r="Y50" s="50"/>
      <c r="Z50" s="50"/>
      <c r="AA50" s="51"/>
    </row>
    <row r="51" spans="1:27">
      <c r="A51" s="46">
        <v>711141</v>
      </c>
      <c r="B51" s="46" t="s">
        <v>772</v>
      </c>
      <c r="C51">
        <f t="shared" si="0"/>
        <v>711</v>
      </c>
      <c r="D51">
        <f t="shared" si="1"/>
        <v>7111</v>
      </c>
      <c r="E51">
        <f t="shared" si="2"/>
        <v>71114</v>
      </c>
      <c r="R51" s="49"/>
      <c r="S51" s="49"/>
      <c r="T51" s="46">
        <v>741591</v>
      </c>
      <c r="U51" s="46" t="s">
        <v>1036</v>
      </c>
      <c r="V51" s="49"/>
      <c r="W51" s="50"/>
      <c r="X51" s="50"/>
      <c r="Y51" s="50"/>
      <c r="Z51" s="50"/>
      <c r="AA51" s="51"/>
    </row>
    <row r="52" spans="1:27">
      <c r="A52" s="46">
        <v>711142</v>
      </c>
      <c r="B52" s="46" t="s">
        <v>773</v>
      </c>
      <c r="C52">
        <f t="shared" si="0"/>
        <v>711</v>
      </c>
      <c r="D52">
        <f t="shared" si="1"/>
        <v>7111</v>
      </c>
      <c r="E52">
        <f t="shared" si="2"/>
        <v>71114</v>
      </c>
      <c r="R52" s="49"/>
      <c r="S52" s="49"/>
      <c r="T52" s="46">
        <v>741593</v>
      </c>
      <c r="U52" s="46" t="s">
        <v>1037</v>
      </c>
      <c r="V52" s="49"/>
      <c r="W52" s="50"/>
      <c r="X52" s="50"/>
      <c r="Y52" s="50"/>
      <c r="Z52" s="50"/>
      <c r="AA52" s="51"/>
    </row>
    <row r="53" spans="1:27">
      <c r="A53" s="46">
        <v>711143</v>
      </c>
      <c r="B53" s="46" t="s">
        <v>774</v>
      </c>
      <c r="C53">
        <f t="shared" si="0"/>
        <v>711</v>
      </c>
      <c r="D53">
        <f t="shared" si="1"/>
        <v>7111</v>
      </c>
      <c r="E53">
        <f t="shared" si="2"/>
        <v>71114</v>
      </c>
      <c r="R53" s="46">
        <v>742</v>
      </c>
      <c r="S53" s="46">
        <v>7421</v>
      </c>
      <c r="T53" s="46">
        <v>742121</v>
      </c>
      <c r="U53" s="46" t="s">
        <v>1045</v>
      </c>
      <c r="V53" s="49"/>
      <c r="W53" s="50"/>
      <c r="X53" s="50"/>
      <c r="Y53" s="50"/>
      <c r="Z53" s="50"/>
      <c r="AA53" s="51"/>
    </row>
    <row r="54" spans="1:27">
      <c r="A54" s="46">
        <v>711144</v>
      </c>
      <c r="B54" s="46" t="s">
        <v>775</v>
      </c>
      <c r="C54">
        <f t="shared" si="0"/>
        <v>711</v>
      </c>
      <c r="D54">
        <f t="shared" si="1"/>
        <v>7111</v>
      </c>
      <c r="E54">
        <f t="shared" si="2"/>
        <v>71114</v>
      </c>
      <c r="R54" s="49"/>
      <c r="S54" s="49"/>
      <c r="T54" s="46">
        <v>742122</v>
      </c>
      <c r="U54" s="46" t="s">
        <v>1039</v>
      </c>
      <c r="V54" s="49"/>
      <c r="W54" s="50"/>
      <c r="X54" s="50"/>
      <c r="Y54" s="50"/>
      <c r="Z54" s="50"/>
      <c r="AA54" s="51"/>
    </row>
    <row r="55" spans="1:27">
      <c r="A55" s="46">
        <v>711145</v>
      </c>
      <c r="B55" s="46" t="s">
        <v>776</v>
      </c>
      <c r="C55">
        <f t="shared" si="0"/>
        <v>711</v>
      </c>
      <c r="D55">
        <f t="shared" si="1"/>
        <v>7111</v>
      </c>
      <c r="E55">
        <f t="shared" si="2"/>
        <v>71114</v>
      </c>
      <c r="R55" s="49"/>
      <c r="S55" s="49"/>
      <c r="T55" s="46">
        <v>742123</v>
      </c>
      <c r="U55" s="46" t="s">
        <v>1040</v>
      </c>
      <c r="V55" s="49"/>
      <c r="W55" s="50"/>
      <c r="X55" s="50"/>
      <c r="Y55" s="50"/>
      <c r="Z55" s="50"/>
      <c r="AA55" s="51"/>
    </row>
    <row r="56" spans="1:27">
      <c r="A56" s="46">
        <v>711146</v>
      </c>
      <c r="B56" s="46" t="s">
        <v>777</v>
      </c>
      <c r="C56">
        <f t="shared" si="0"/>
        <v>711</v>
      </c>
      <c r="D56">
        <f t="shared" si="1"/>
        <v>7111</v>
      </c>
      <c r="E56">
        <f t="shared" si="2"/>
        <v>71114</v>
      </c>
      <c r="R56" s="49"/>
      <c r="S56" s="49"/>
      <c r="T56" s="46">
        <v>742124</v>
      </c>
      <c r="U56" s="46" t="s">
        <v>1041</v>
      </c>
      <c r="V56" s="49"/>
      <c r="W56" s="50"/>
      <c r="X56" s="50"/>
      <c r="Y56" s="50"/>
      <c r="Z56" s="50"/>
      <c r="AA56" s="51"/>
    </row>
    <row r="57" spans="1:27">
      <c r="A57" s="46">
        <v>711147</v>
      </c>
      <c r="B57" s="46" t="s">
        <v>778</v>
      </c>
      <c r="C57">
        <f t="shared" si="0"/>
        <v>711</v>
      </c>
      <c r="D57">
        <f t="shared" si="1"/>
        <v>7111</v>
      </c>
      <c r="E57">
        <f t="shared" si="2"/>
        <v>71114</v>
      </c>
      <c r="R57" s="49"/>
      <c r="S57" s="49"/>
      <c r="T57" s="46">
        <v>742126</v>
      </c>
      <c r="U57" s="46" t="s">
        <v>1044</v>
      </c>
      <c r="V57" s="49"/>
      <c r="W57" s="50"/>
      <c r="X57" s="50"/>
      <c r="Y57" s="50"/>
      <c r="Z57" s="50"/>
      <c r="AA57" s="51"/>
    </row>
    <row r="58" spans="1:27">
      <c r="A58" s="46">
        <v>711148</v>
      </c>
      <c r="B58" s="46" t="s">
        <v>779</v>
      </c>
      <c r="C58">
        <f t="shared" si="0"/>
        <v>711</v>
      </c>
      <c r="D58">
        <f t="shared" si="1"/>
        <v>7111</v>
      </c>
      <c r="E58">
        <f t="shared" si="2"/>
        <v>71114</v>
      </c>
      <c r="R58" s="49"/>
      <c r="S58" s="49"/>
      <c r="T58" s="46">
        <v>742128</v>
      </c>
      <c r="U58" s="46" t="s">
        <v>1042</v>
      </c>
      <c r="V58" s="49"/>
      <c r="W58" s="50"/>
      <c r="X58" s="50"/>
      <c r="Y58" s="50"/>
      <c r="Z58" s="50"/>
      <c r="AA58" s="51"/>
    </row>
    <row r="59" spans="1:27">
      <c r="A59" s="46">
        <v>711149</v>
      </c>
      <c r="B59" s="46" t="s">
        <v>780</v>
      </c>
      <c r="C59">
        <f t="shared" si="0"/>
        <v>711</v>
      </c>
      <c r="D59">
        <f t="shared" si="1"/>
        <v>7111</v>
      </c>
      <c r="E59">
        <f t="shared" si="2"/>
        <v>71114</v>
      </c>
      <c r="R59" s="49"/>
      <c r="S59" s="49"/>
      <c r="T59" s="46">
        <v>742129</v>
      </c>
      <c r="U59" s="46" t="s">
        <v>1043</v>
      </c>
      <c r="V59" s="49"/>
      <c r="W59" s="50"/>
      <c r="X59" s="50"/>
      <c r="Y59" s="50"/>
      <c r="Z59" s="50"/>
      <c r="AA59" s="51"/>
    </row>
    <row r="60" spans="1:27">
      <c r="A60" s="46">
        <v>711151</v>
      </c>
      <c r="B60" s="46" t="s">
        <v>781</v>
      </c>
      <c r="C60">
        <f t="shared" si="0"/>
        <v>711</v>
      </c>
      <c r="D60">
        <f t="shared" si="1"/>
        <v>7111</v>
      </c>
      <c r="E60">
        <f t="shared" si="2"/>
        <v>71115</v>
      </c>
      <c r="R60" s="49"/>
      <c r="S60" s="49"/>
      <c r="T60" s="46">
        <v>742135</v>
      </c>
      <c r="U60" s="46" t="s">
        <v>1046</v>
      </c>
      <c r="V60" s="49"/>
      <c r="W60" s="50"/>
      <c r="X60" s="50"/>
      <c r="Y60" s="50"/>
      <c r="Z60" s="50"/>
      <c r="AA60" s="51"/>
    </row>
    <row r="61" spans="1:27">
      <c r="A61" s="46">
        <v>711161</v>
      </c>
      <c r="B61" s="46" t="s">
        <v>782</v>
      </c>
      <c r="C61">
        <f t="shared" si="0"/>
        <v>711</v>
      </c>
      <c r="D61">
        <f t="shared" si="1"/>
        <v>7111</v>
      </c>
      <c r="E61">
        <f t="shared" si="2"/>
        <v>71116</v>
      </c>
      <c r="R61" s="49"/>
      <c r="S61" s="49"/>
      <c r="T61" s="46">
        <v>742141</v>
      </c>
      <c r="U61" s="46" t="s">
        <v>1047</v>
      </c>
      <c r="V61" s="49"/>
      <c r="W61" s="50"/>
      <c r="X61" s="50"/>
      <c r="Y61" s="50"/>
      <c r="Z61" s="50"/>
      <c r="AA61" s="51"/>
    </row>
    <row r="62" spans="1:27">
      <c r="A62" s="46">
        <v>711171</v>
      </c>
      <c r="B62" s="46" t="s">
        <v>783</v>
      </c>
      <c r="C62">
        <f t="shared" si="0"/>
        <v>711</v>
      </c>
      <c r="D62">
        <f t="shared" si="1"/>
        <v>7111</v>
      </c>
      <c r="E62">
        <f t="shared" si="2"/>
        <v>71117</v>
      </c>
      <c r="R62" s="49"/>
      <c r="S62" s="49"/>
      <c r="T62" s="46">
        <v>742142</v>
      </c>
      <c r="U62" s="46" t="s">
        <v>1048</v>
      </c>
      <c r="V62" s="49"/>
      <c r="W62" s="50"/>
      <c r="X62" s="50"/>
      <c r="Y62" s="50"/>
      <c r="Z62" s="50"/>
      <c r="AA62" s="51"/>
    </row>
    <row r="63" spans="1:27">
      <c r="A63" s="46">
        <v>711181</v>
      </c>
      <c r="B63" s="46" t="s">
        <v>784</v>
      </c>
      <c r="C63">
        <f t="shared" si="0"/>
        <v>711</v>
      </c>
      <c r="D63">
        <f t="shared" si="1"/>
        <v>7111</v>
      </c>
      <c r="E63">
        <f t="shared" si="2"/>
        <v>71118</v>
      </c>
      <c r="R63" s="49"/>
      <c r="S63" s="49"/>
      <c r="T63" s="46">
        <v>742143</v>
      </c>
      <c r="U63" s="46" t="s">
        <v>1049</v>
      </c>
      <c r="V63" s="49"/>
      <c r="W63" s="50"/>
      <c r="X63" s="50"/>
      <c r="Y63" s="50"/>
      <c r="Z63" s="50"/>
      <c r="AA63" s="51"/>
    </row>
    <row r="64" spans="1:27">
      <c r="A64" s="46">
        <v>711182</v>
      </c>
      <c r="B64" s="46" t="s">
        <v>785</v>
      </c>
      <c r="C64">
        <f t="shared" si="0"/>
        <v>711</v>
      </c>
      <c r="D64">
        <f t="shared" si="1"/>
        <v>7111</v>
      </c>
      <c r="E64">
        <f t="shared" si="2"/>
        <v>71118</v>
      </c>
      <c r="R64" s="49"/>
      <c r="S64" s="49"/>
      <c r="T64" s="46">
        <v>742144</v>
      </c>
      <c r="U64" s="46" t="s">
        <v>1050</v>
      </c>
      <c r="V64" s="49"/>
      <c r="W64" s="50"/>
      <c r="X64" s="50"/>
      <c r="Y64" s="50"/>
      <c r="Z64" s="50"/>
      <c r="AA64" s="51"/>
    </row>
    <row r="65" spans="1:27">
      <c r="A65" s="46">
        <v>711183</v>
      </c>
      <c r="B65" s="46" t="s">
        <v>786</v>
      </c>
      <c r="C65">
        <f t="shared" si="0"/>
        <v>711</v>
      </c>
      <c r="D65">
        <f t="shared" si="1"/>
        <v>7111</v>
      </c>
      <c r="E65">
        <f t="shared" si="2"/>
        <v>71118</v>
      </c>
      <c r="R65" s="49"/>
      <c r="S65" s="49"/>
      <c r="T65" s="46">
        <v>742145</v>
      </c>
      <c r="U65" s="46" t="s">
        <v>1051</v>
      </c>
      <c r="V65" s="49"/>
      <c r="W65" s="50"/>
      <c r="X65" s="50"/>
      <c r="Y65" s="50"/>
      <c r="Z65" s="50"/>
      <c r="AA65" s="51"/>
    </row>
    <row r="66" spans="1:27">
      <c r="A66" s="46">
        <v>711184</v>
      </c>
      <c r="B66" s="46" t="s">
        <v>787</v>
      </c>
      <c r="C66">
        <f t="shared" si="0"/>
        <v>711</v>
      </c>
      <c r="D66">
        <f t="shared" si="1"/>
        <v>7111</v>
      </c>
      <c r="E66">
        <f t="shared" si="2"/>
        <v>71118</v>
      </c>
      <c r="R66" s="49"/>
      <c r="S66" s="49"/>
      <c r="T66" s="46">
        <v>742146</v>
      </c>
      <c r="U66" s="46" t="s">
        <v>1052</v>
      </c>
      <c r="V66" s="49"/>
      <c r="W66" s="50"/>
      <c r="X66" s="50"/>
      <c r="Y66" s="50"/>
      <c r="Z66" s="50"/>
      <c r="AA66" s="51"/>
    </row>
    <row r="67" spans="1:27">
      <c r="A67" s="46">
        <v>711185</v>
      </c>
      <c r="B67" s="46" t="s">
        <v>788</v>
      </c>
      <c r="C67">
        <f t="shared" si="0"/>
        <v>711</v>
      </c>
      <c r="D67">
        <f t="shared" si="1"/>
        <v>7111</v>
      </c>
      <c r="E67">
        <f t="shared" si="2"/>
        <v>71118</v>
      </c>
      <c r="R67" s="49"/>
      <c r="S67" s="49"/>
      <c r="T67" s="46">
        <v>742151</v>
      </c>
      <c r="U67" s="46" t="s">
        <v>1053</v>
      </c>
      <c r="V67" s="49"/>
      <c r="W67" s="50"/>
      <c r="X67" s="50"/>
      <c r="Y67" s="50"/>
      <c r="Z67" s="50"/>
      <c r="AA67" s="51"/>
    </row>
    <row r="68" spans="1:27">
      <c r="A68" s="46">
        <v>711191</v>
      </c>
      <c r="B68" s="46" t="s">
        <v>789</v>
      </c>
      <c r="C68">
        <f t="shared" si="0"/>
        <v>711</v>
      </c>
      <c r="D68">
        <f t="shared" si="1"/>
        <v>7111</v>
      </c>
      <c r="E68">
        <f t="shared" si="2"/>
        <v>71119</v>
      </c>
      <c r="R68" s="49"/>
      <c r="S68" s="49"/>
      <c r="T68" s="46">
        <v>742152</v>
      </c>
      <c r="U68" s="46" t="s">
        <v>1054</v>
      </c>
      <c r="V68" s="49"/>
      <c r="W68" s="50"/>
      <c r="X68" s="50"/>
      <c r="Y68" s="50"/>
      <c r="Z68" s="50"/>
      <c r="AA68" s="51"/>
    </row>
    <row r="69" spans="1:27">
      <c r="A69" s="46">
        <v>711192</v>
      </c>
      <c r="B69" s="46" t="s">
        <v>790</v>
      </c>
      <c r="C69">
        <f t="shared" si="0"/>
        <v>711</v>
      </c>
      <c r="D69">
        <f t="shared" si="1"/>
        <v>7111</v>
      </c>
      <c r="E69">
        <f t="shared" si="2"/>
        <v>71119</v>
      </c>
      <c r="R69" s="49"/>
      <c r="S69" s="49"/>
      <c r="T69" s="46">
        <v>742153</v>
      </c>
      <c r="U69" s="46" t="s">
        <v>1055</v>
      </c>
      <c r="V69" s="49"/>
      <c r="W69" s="50"/>
      <c r="X69" s="50"/>
      <c r="Y69" s="50"/>
      <c r="Z69" s="50"/>
      <c r="AA69" s="51"/>
    </row>
    <row r="70" spans="1:27">
      <c r="A70" s="46">
        <v>711193</v>
      </c>
      <c r="B70" s="46" t="s">
        <v>791</v>
      </c>
      <c r="C70">
        <f t="shared" si="0"/>
        <v>711</v>
      </c>
      <c r="D70">
        <f t="shared" si="1"/>
        <v>7111</v>
      </c>
      <c r="E70">
        <f t="shared" si="2"/>
        <v>71119</v>
      </c>
      <c r="R70" s="49"/>
      <c r="S70" s="49"/>
      <c r="T70" s="46">
        <v>742154</v>
      </c>
      <c r="U70" s="46" t="s">
        <v>1056</v>
      </c>
      <c r="V70" s="49"/>
      <c r="W70" s="50"/>
      <c r="X70" s="50"/>
      <c r="Y70" s="50"/>
      <c r="Z70" s="50"/>
      <c r="AA70" s="51"/>
    </row>
    <row r="71" spans="1:27">
      <c r="A71" s="46">
        <v>711194</v>
      </c>
      <c r="B71" s="46" t="s">
        <v>792</v>
      </c>
      <c r="C71">
        <f t="shared" si="0"/>
        <v>711</v>
      </c>
      <c r="D71">
        <f t="shared" si="1"/>
        <v>7111</v>
      </c>
      <c r="E71">
        <f t="shared" si="2"/>
        <v>71119</v>
      </c>
      <c r="R71" s="49"/>
      <c r="S71" s="49"/>
      <c r="T71" s="46">
        <v>742155</v>
      </c>
      <c r="U71" s="46" t="s">
        <v>1057</v>
      </c>
      <c r="V71" s="49"/>
      <c r="W71" s="50"/>
      <c r="X71" s="50"/>
      <c r="Y71" s="50"/>
      <c r="Z71" s="50"/>
      <c r="AA71" s="51"/>
    </row>
    <row r="72" spans="1:27">
      <c r="A72" s="46">
        <v>711195</v>
      </c>
      <c r="B72" s="46" t="s">
        <v>793</v>
      </c>
      <c r="C72">
        <f t="shared" si="0"/>
        <v>711</v>
      </c>
      <c r="D72">
        <f t="shared" si="1"/>
        <v>7111</v>
      </c>
      <c r="E72">
        <f t="shared" si="2"/>
        <v>71119</v>
      </c>
      <c r="R72" s="49"/>
      <c r="S72" s="49"/>
      <c r="T72" s="46">
        <v>742156</v>
      </c>
      <c r="U72" s="46" t="s">
        <v>1058</v>
      </c>
      <c r="V72" s="49"/>
      <c r="W72" s="50"/>
      <c r="X72" s="50"/>
      <c r="Y72" s="50"/>
      <c r="Z72" s="50"/>
      <c r="AA72" s="51"/>
    </row>
    <row r="73" spans="1:27">
      <c r="A73" s="46">
        <v>711211</v>
      </c>
      <c r="B73" s="46" t="s">
        <v>794</v>
      </c>
      <c r="C73">
        <f t="shared" si="0"/>
        <v>711</v>
      </c>
      <c r="D73">
        <f t="shared" si="1"/>
        <v>7112</v>
      </c>
      <c r="E73">
        <f t="shared" si="2"/>
        <v>71121</v>
      </c>
      <c r="R73" s="49"/>
      <c r="S73" s="46">
        <v>7422</v>
      </c>
      <c r="T73" s="46">
        <v>742213</v>
      </c>
      <c r="U73" s="46" t="s">
        <v>1059</v>
      </c>
      <c r="V73" s="49"/>
      <c r="W73" s="50"/>
      <c r="X73" s="50"/>
      <c r="Y73" s="50"/>
      <c r="Z73" s="50"/>
      <c r="AA73" s="51"/>
    </row>
    <row r="74" spans="1:27">
      <c r="A74" s="46">
        <v>711212</v>
      </c>
      <c r="B74" s="46" t="s">
        <v>795</v>
      </c>
      <c r="C74">
        <f t="shared" si="0"/>
        <v>711</v>
      </c>
      <c r="D74">
        <f t="shared" si="1"/>
        <v>7112</v>
      </c>
      <c r="E74">
        <f t="shared" si="2"/>
        <v>71121</v>
      </c>
      <c r="R74" s="49"/>
      <c r="S74" s="49"/>
      <c r="T74" s="46">
        <v>742221</v>
      </c>
      <c r="U74" s="46" t="s">
        <v>1060</v>
      </c>
      <c r="V74" s="49"/>
      <c r="W74" s="50"/>
      <c r="X74" s="50"/>
      <c r="Y74" s="50"/>
      <c r="Z74" s="50"/>
      <c r="AA74" s="51"/>
    </row>
    <row r="75" spans="1:27">
      <c r="A75" s="46">
        <v>711213</v>
      </c>
      <c r="B75" s="46" t="s">
        <v>796</v>
      </c>
      <c r="C75">
        <f t="shared" si="0"/>
        <v>711</v>
      </c>
      <c r="D75">
        <f t="shared" si="1"/>
        <v>7112</v>
      </c>
      <c r="E75">
        <f t="shared" si="2"/>
        <v>71121</v>
      </c>
      <c r="R75" s="49"/>
      <c r="S75" s="49"/>
      <c r="T75" s="46">
        <v>742222</v>
      </c>
      <c r="U75" s="46" t="s">
        <v>1061</v>
      </c>
      <c r="V75" s="49"/>
      <c r="W75" s="50"/>
      <c r="X75" s="50"/>
      <c r="Y75" s="50"/>
      <c r="Z75" s="50"/>
      <c r="AA75" s="51"/>
    </row>
    <row r="76" spans="1:27">
      <c r="A76" s="46">
        <v>711214</v>
      </c>
      <c r="B76" s="46" t="s">
        <v>797</v>
      </c>
      <c r="C76">
        <f t="shared" si="0"/>
        <v>711</v>
      </c>
      <c r="D76">
        <f t="shared" si="1"/>
        <v>7112</v>
      </c>
      <c r="E76">
        <f t="shared" si="2"/>
        <v>71121</v>
      </c>
      <c r="R76" s="49"/>
      <c r="S76" s="49"/>
      <c r="T76" s="46">
        <v>742223</v>
      </c>
      <c r="U76" s="46" t="s">
        <v>1062</v>
      </c>
      <c r="V76" s="49"/>
      <c r="W76" s="50"/>
      <c r="X76" s="50"/>
      <c r="Y76" s="50"/>
      <c r="Z76" s="50"/>
      <c r="AA76" s="51"/>
    </row>
    <row r="77" spans="1:27">
      <c r="A77" s="46">
        <v>711215</v>
      </c>
      <c r="B77" s="46" t="s">
        <v>798</v>
      </c>
      <c r="C77">
        <f t="shared" si="0"/>
        <v>711</v>
      </c>
      <c r="D77">
        <f t="shared" si="1"/>
        <v>7112</v>
      </c>
      <c r="E77">
        <f t="shared" si="2"/>
        <v>71121</v>
      </c>
      <c r="R77" s="49"/>
      <c r="S77" s="49"/>
      <c r="T77" s="46">
        <v>742224</v>
      </c>
      <c r="U77" s="46" t="s">
        <v>1068</v>
      </c>
      <c r="V77" s="49"/>
      <c r="W77" s="50"/>
      <c r="X77" s="50"/>
      <c r="Y77" s="50"/>
      <c r="Z77" s="50"/>
      <c r="AA77" s="51"/>
    </row>
    <row r="78" spans="1:27">
      <c r="A78" s="46">
        <v>711216</v>
      </c>
      <c r="B78" s="46" t="s">
        <v>799</v>
      </c>
      <c r="C78">
        <f t="shared" si="0"/>
        <v>711</v>
      </c>
      <c r="D78">
        <f t="shared" si="1"/>
        <v>7112</v>
      </c>
      <c r="E78">
        <f t="shared" si="2"/>
        <v>71121</v>
      </c>
      <c r="R78" s="49"/>
      <c r="S78" s="49"/>
      <c r="T78" s="46">
        <v>742225</v>
      </c>
      <c r="U78" s="46" t="s">
        <v>1063</v>
      </c>
      <c r="V78" s="49"/>
      <c r="W78" s="50"/>
      <c r="X78" s="50"/>
      <c r="Y78" s="50"/>
      <c r="Z78" s="50"/>
      <c r="AA78" s="51"/>
    </row>
    <row r="79" spans="1:27">
      <c r="A79" s="46">
        <v>711217</v>
      </c>
      <c r="B79" s="46" t="s">
        <v>800</v>
      </c>
      <c r="C79">
        <f t="shared" si="0"/>
        <v>711</v>
      </c>
      <c r="D79">
        <f t="shared" si="1"/>
        <v>7112</v>
      </c>
      <c r="E79">
        <f t="shared" si="2"/>
        <v>71121</v>
      </c>
      <c r="R79" s="49"/>
      <c r="S79" s="49"/>
      <c r="T79" s="46">
        <v>742226</v>
      </c>
      <c r="U79" s="46" t="s">
        <v>1064</v>
      </c>
      <c r="V79" s="49"/>
      <c r="W79" s="50"/>
      <c r="X79" s="50"/>
      <c r="Y79" s="50"/>
      <c r="Z79" s="50"/>
      <c r="AA79" s="51"/>
    </row>
    <row r="80" spans="1:27">
      <c r="A80" s="46">
        <v>711218</v>
      </c>
      <c r="B80" s="46" t="s">
        <v>801</v>
      </c>
      <c r="C80">
        <f t="shared" si="0"/>
        <v>711</v>
      </c>
      <c r="D80">
        <f t="shared" si="1"/>
        <v>7112</v>
      </c>
      <c r="E80">
        <f t="shared" si="2"/>
        <v>71121</v>
      </c>
      <c r="R80" s="49"/>
      <c r="S80" s="49"/>
      <c r="T80" s="46">
        <v>742227</v>
      </c>
      <c r="U80" s="46" t="s">
        <v>1065</v>
      </c>
      <c r="V80" s="49"/>
      <c r="W80" s="50"/>
      <c r="X80" s="50"/>
      <c r="Y80" s="50"/>
      <c r="Z80" s="50"/>
      <c r="AA80" s="51"/>
    </row>
    <row r="81" spans="1:27">
      <c r="A81" s="46">
        <v>711219</v>
      </c>
      <c r="B81" s="46" t="s">
        <v>802</v>
      </c>
      <c r="C81">
        <f t="shared" si="0"/>
        <v>711</v>
      </c>
      <c r="D81">
        <f t="shared" si="1"/>
        <v>7112</v>
      </c>
      <c r="E81">
        <f t="shared" si="2"/>
        <v>71121</v>
      </c>
      <c r="R81" s="49"/>
      <c r="S81" s="49"/>
      <c r="T81" s="46">
        <v>742228</v>
      </c>
      <c r="U81" s="46" t="s">
        <v>1066</v>
      </c>
      <c r="V81" s="49"/>
      <c r="W81" s="50"/>
      <c r="X81" s="50"/>
      <c r="Y81" s="50"/>
      <c r="Z81" s="50"/>
      <c r="AA81" s="51"/>
    </row>
    <row r="82" spans="1:27">
      <c r="A82" s="46">
        <v>711221</v>
      </c>
      <c r="B82" s="46" t="s">
        <v>803</v>
      </c>
      <c r="C82">
        <f t="shared" si="0"/>
        <v>711</v>
      </c>
      <c r="D82">
        <f t="shared" si="1"/>
        <v>7112</v>
      </c>
      <c r="E82">
        <f t="shared" si="2"/>
        <v>71122</v>
      </c>
      <c r="R82" s="49"/>
      <c r="S82" s="49"/>
      <c r="T82" s="46">
        <v>742229</v>
      </c>
      <c r="U82" s="46" t="s">
        <v>1067</v>
      </c>
      <c r="V82" s="49"/>
      <c r="W82" s="50"/>
      <c r="X82" s="50"/>
      <c r="Y82" s="50"/>
      <c r="Z82" s="50"/>
      <c r="AA82" s="51"/>
    </row>
    <row r="83" spans="1:27">
      <c r="A83" s="46">
        <v>712111</v>
      </c>
      <c r="B83" s="46" t="s">
        <v>804</v>
      </c>
      <c r="C83">
        <f t="shared" si="0"/>
        <v>712</v>
      </c>
      <c r="D83">
        <f t="shared" si="1"/>
        <v>7121</v>
      </c>
      <c r="E83">
        <f t="shared" si="2"/>
        <v>71211</v>
      </c>
      <c r="R83" s="49"/>
      <c r="S83" s="49"/>
      <c r="T83" s="46">
        <v>742231</v>
      </c>
      <c r="U83" s="46" t="s">
        <v>1069</v>
      </c>
      <c r="V83" s="49"/>
      <c r="W83" s="50"/>
      <c r="X83" s="50"/>
      <c r="Y83" s="50"/>
      <c r="Z83" s="50"/>
      <c r="AA83" s="51"/>
    </row>
    <row r="84" spans="1:27">
      <c r="A84" s="46">
        <v>712112</v>
      </c>
      <c r="B84" s="46" t="s">
        <v>805</v>
      </c>
      <c r="C84">
        <f t="shared" si="0"/>
        <v>712</v>
      </c>
      <c r="D84">
        <f t="shared" si="1"/>
        <v>7121</v>
      </c>
      <c r="E84">
        <f t="shared" si="2"/>
        <v>71211</v>
      </c>
      <c r="R84" s="49"/>
      <c r="S84" s="49"/>
      <c r="T84" s="46">
        <v>742233</v>
      </c>
      <c r="U84" s="46" t="s">
        <v>1070</v>
      </c>
      <c r="V84" s="49"/>
      <c r="W84" s="50"/>
      <c r="X84" s="50"/>
      <c r="Y84" s="50"/>
      <c r="Z84" s="50"/>
      <c r="AA84" s="51"/>
    </row>
    <row r="85" spans="1:27">
      <c r="A85" s="46">
        <v>712113</v>
      </c>
      <c r="B85" s="46" t="s">
        <v>806</v>
      </c>
      <c r="C85">
        <f t="shared" si="0"/>
        <v>712</v>
      </c>
      <c r="D85">
        <f t="shared" si="1"/>
        <v>7121</v>
      </c>
      <c r="E85">
        <f t="shared" si="2"/>
        <v>71211</v>
      </c>
      <c r="R85" s="49"/>
      <c r="S85" s="49"/>
      <c r="T85" s="46">
        <v>742241</v>
      </c>
      <c r="U85" s="46" t="s">
        <v>1071</v>
      </c>
      <c r="V85" s="49"/>
      <c r="W85" s="50"/>
      <c r="X85" s="50"/>
      <c r="Y85" s="50"/>
      <c r="Z85" s="50"/>
      <c r="AA85" s="51"/>
    </row>
    <row r="86" spans="1:27">
      <c r="A86" s="46">
        <v>713111</v>
      </c>
      <c r="B86" s="46" t="s">
        <v>807</v>
      </c>
      <c r="C86">
        <f t="shared" si="0"/>
        <v>713</v>
      </c>
      <c r="D86">
        <f t="shared" si="1"/>
        <v>7131</v>
      </c>
      <c r="E86">
        <f t="shared" si="2"/>
        <v>71311</v>
      </c>
      <c r="R86" s="49"/>
      <c r="S86" s="49"/>
      <c r="T86" s="46">
        <v>742242</v>
      </c>
      <c r="U86" s="46" t="s">
        <v>1072</v>
      </c>
      <c r="V86" s="49"/>
      <c r="W86" s="50"/>
      <c r="X86" s="50"/>
      <c r="Y86" s="50"/>
      <c r="Z86" s="50"/>
      <c r="AA86" s="51"/>
    </row>
    <row r="87" spans="1:27">
      <c r="A87" s="46">
        <v>713121</v>
      </c>
      <c r="B87" s="46" t="s">
        <v>808</v>
      </c>
      <c r="C87">
        <f t="shared" si="0"/>
        <v>713</v>
      </c>
      <c r="D87">
        <f t="shared" si="1"/>
        <v>7131</v>
      </c>
      <c r="E87">
        <f t="shared" si="2"/>
        <v>71312</v>
      </c>
      <c r="R87" s="49"/>
      <c r="S87" s="49"/>
      <c r="T87" s="46">
        <v>742251</v>
      </c>
      <c r="U87" s="46" t="s">
        <v>1073</v>
      </c>
      <c r="V87" s="49"/>
      <c r="W87" s="50"/>
      <c r="X87" s="50"/>
      <c r="Y87" s="50"/>
      <c r="Z87" s="50"/>
      <c r="AA87" s="51"/>
    </row>
    <row r="88" spans="1:27">
      <c r="A88" s="46">
        <v>713122</v>
      </c>
      <c r="B88" s="46" t="s">
        <v>809</v>
      </c>
      <c r="C88">
        <f t="shared" si="0"/>
        <v>713</v>
      </c>
      <c r="D88">
        <f t="shared" si="1"/>
        <v>7131</v>
      </c>
      <c r="E88">
        <f t="shared" si="2"/>
        <v>71312</v>
      </c>
      <c r="R88" s="49"/>
      <c r="S88" s="49"/>
      <c r="T88" s="46">
        <v>742253</v>
      </c>
      <c r="U88" s="46" t="s">
        <v>1074</v>
      </c>
      <c r="V88" s="49"/>
      <c r="W88" s="50"/>
      <c r="X88" s="50"/>
      <c r="Y88" s="50"/>
      <c r="Z88" s="50"/>
      <c r="AA88" s="51"/>
    </row>
    <row r="89" spans="1:27">
      <c r="A89" s="46">
        <v>713311</v>
      </c>
      <c r="B89" s="46" t="s">
        <v>810</v>
      </c>
      <c r="C89">
        <f t="shared" si="0"/>
        <v>713</v>
      </c>
      <c r="D89">
        <f t="shared" si="1"/>
        <v>7133</v>
      </c>
      <c r="E89">
        <f t="shared" si="2"/>
        <v>71331</v>
      </c>
      <c r="R89" s="49"/>
      <c r="S89" s="49"/>
      <c r="T89" s="46">
        <v>742254</v>
      </c>
      <c r="U89" s="46" t="s">
        <v>1075</v>
      </c>
      <c r="V89" s="49"/>
      <c r="W89" s="50"/>
      <c r="X89" s="50"/>
      <c r="Y89" s="50"/>
      <c r="Z89" s="50"/>
      <c r="AA89" s="51"/>
    </row>
    <row r="90" spans="1:27">
      <c r="A90" s="46">
        <v>713411</v>
      </c>
      <c r="B90" s="46" t="s">
        <v>811</v>
      </c>
      <c r="C90">
        <f t="shared" si="0"/>
        <v>713</v>
      </c>
      <c r="D90">
        <f t="shared" si="1"/>
        <v>7134</v>
      </c>
      <c r="E90">
        <f t="shared" si="2"/>
        <v>71341</v>
      </c>
      <c r="R90" s="49"/>
      <c r="S90" s="49"/>
      <c r="T90" s="46">
        <v>742255</v>
      </c>
      <c r="U90" s="46" t="s">
        <v>1076</v>
      </c>
      <c r="V90" s="49"/>
      <c r="W90" s="50"/>
      <c r="X90" s="50"/>
      <c r="Y90" s="50"/>
      <c r="Z90" s="50"/>
      <c r="AA90" s="51"/>
    </row>
    <row r="91" spans="1:27">
      <c r="A91" s="46">
        <v>713421</v>
      </c>
      <c r="B91" s="46" t="s">
        <v>812</v>
      </c>
      <c r="C91">
        <f t="shared" si="0"/>
        <v>713</v>
      </c>
      <c r="D91">
        <f t="shared" si="1"/>
        <v>7134</v>
      </c>
      <c r="E91">
        <f t="shared" si="2"/>
        <v>71342</v>
      </c>
      <c r="R91" s="49"/>
      <c r="S91" s="49"/>
      <c r="T91" s="46">
        <v>742261</v>
      </c>
      <c r="U91" s="46" t="s">
        <v>1077</v>
      </c>
      <c r="V91" s="49"/>
      <c r="W91" s="50"/>
      <c r="X91" s="50"/>
      <c r="Y91" s="50"/>
      <c r="Z91" s="50"/>
      <c r="AA91" s="51"/>
    </row>
    <row r="92" spans="1:27">
      <c r="A92" s="46">
        <v>713422</v>
      </c>
      <c r="B92" s="46" t="s">
        <v>813</v>
      </c>
      <c r="C92">
        <f t="shared" si="0"/>
        <v>713</v>
      </c>
      <c r="D92">
        <f t="shared" si="1"/>
        <v>7134</v>
      </c>
      <c r="E92">
        <f t="shared" si="2"/>
        <v>71342</v>
      </c>
      <c r="R92" s="49"/>
      <c r="S92" s="49"/>
      <c r="T92" s="46">
        <v>742271</v>
      </c>
      <c r="U92" s="46" t="s">
        <v>1078</v>
      </c>
      <c r="V92" s="49"/>
      <c r="W92" s="50"/>
      <c r="X92" s="50"/>
      <c r="Y92" s="50"/>
      <c r="Z92" s="50"/>
      <c r="AA92" s="51"/>
    </row>
    <row r="93" spans="1:27">
      <c r="A93" s="46">
        <v>713423</v>
      </c>
      <c r="B93" s="46" t="s">
        <v>814</v>
      </c>
      <c r="C93">
        <f t="shared" si="0"/>
        <v>713</v>
      </c>
      <c r="D93">
        <f t="shared" si="1"/>
        <v>7134</v>
      </c>
      <c r="E93">
        <f t="shared" si="2"/>
        <v>71342</v>
      </c>
      <c r="R93" s="49"/>
      <c r="S93" s="49"/>
      <c r="T93" s="46">
        <v>742272</v>
      </c>
      <c r="U93" s="46" t="s">
        <v>1079</v>
      </c>
      <c r="V93" s="49"/>
      <c r="W93" s="50"/>
      <c r="X93" s="50"/>
      <c r="Y93" s="50"/>
      <c r="Z93" s="50"/>
      <c r="AA93" s="51"/>
    </row>
    <row r="94" spans="1:27">
      <c r="A94" s="46">
        <v>713424</v>
      </c>
      <c r="B94" s="46" t="s">
        <v>815</v>
      </c>
      <c r="C94">
        <f t="shared" si="0"/>
        <v>713</v>
      </c>
      <c r="D94">
        <f t="shared" si="1"/>
        <v>7134</v>
      </c>
      <c r="E94">
        <f t="shared" si="2"/>
        <v>71342</v>
      </c>
      <c r="R94" s="49"/>
      <c r="S94" s="49"/>
      <c r="T94" s="46">
        <v>742282</v>
      </c>
      <c r="U94" s="46" t="s">
        <v>1080</v>
      </c>
      <c r="V94" s="49"/>
      <c r="W94" s="50"/>
      <c r="X94" s="50"/>
      <c r="Y94" s="50"/>
      <c r="Z94" s="50"/>
      <c r="AA94" s="51"/>
    </row>
    <row r="95" spans="1:27">
      <c r="A95" s="46">
        <v>713425</v>
      </c>
      <c r="B95" s="46" t="s">
        <v>816</v>
      </c>
      <c r="C95">
        <f t="shared" si="0"/>
        <v>713</v>
      </c>
      <c r="D95">
        <f t="shared" si="1"/>
        <v>7134</v>
      </c>
      <c r="E95">
        <f t="shared" si="2"/>
        <v>71342</v>
      </c>
      <c r="R95" s="49"/>
      <c r="S95" s="49"/>
      <c r="T95" s="46">
        <v>742283</v>
      </c>
      <c r="U95" s="46" t="s">
        <v>1081</v>
      </c>
      <c r="V95" s="49"/>
      <c r="W95" s="50"/>
      <c r="X95" s="50"/>
      <c r="Y95" s="50"/>
      <c r="Z95" s="50"/>
      <c r="AA95" s="51"/>
    </row>
    <row r="96" spans="1:27">
      <c r="A96" s="46">
        <v>713426</v>
      </c>
      <c r="B96" s="46" t="s">
        <v>817</v>
      </c>
      <c r="C96">
        <f t="shared" si="0"/>
        <v>713</v>
      </c>
      <c r="D96">
        <f t="shared" si="1"/>
        <v>7134</v>
      </c>
      <c r="E96">
        <f t="shared" si="2"/>
        <v>71342</v>
      </c>
      <c r="R96" s="49"/>
      <c r="S96" s="49"/>
      <c r="T96" s="46">
        <v>742284</v>
      </c>
      <c r="U96" s="46" t="s">
        <v>1082</v>
      </c>
      <c r="V96" s="49"/>
      <c r="W96" s="50"/>
      <c r="X96" s="50"/>
      <c r="Y96" s="50"/>
      <c r="Z96" s="50"/>
      <c r="AA96" s="51"/>
    </row>
    <row r="97" spans="1:27">
      <c r="A97" s="46">
        <v>713611</v>
      </c>
      <c r="B97" s="46" t="s">
        <v>818</v>
      </c>
      <c r="C97">
        <f t="shared" si="0"/>
        <v>713</v>
      </c>
      <c r="D97">
        <f t="shared" si="1"/>
        <v>7136</v>
      </c>
      <c r="E97">
        <f t="shared" si="2"/>
        <v>71361</v>
      </c>
      <c r="R97" s="49"/>
      <c r="S97" s="49"/>
      <c r="T97" s="46">
        <v>742285</v>
      </c>
      <c r="U97" s="46" t="s">
        <v>1083</v>
      </c>
      <c r="V97" s="49"/>
      <c r="W97" s="50"/>
      <c r="X97" s="50"/>
      <c r="Y97" s="50"/>
      <c r="Z97" s="50"/>
      <c r="AA97" s="51"/>
    </row>
    <row r="98" spans="1:27">
      <c r="A98" s="46">
        <v>714111</v>
      </c>
      <c r="B98" s="46" t="s">
        <v>819</v>
      </c>
      <c r="C98">
        <f t="shared" si="0"/>
        <v>714</v>
      </c>
      <c r="D98">
        <f t="shared" si="1"/>
        <v>7141</v>
      </c>
      <c r="E98">
        <f t="shared" si="2"/>
        <v>71411</v>
      </c>
      <c r="R98" s="49"/>
      <c r="S98" s="49"/>
      <c r="T98" s="46">
        <v>742286</v>
      </c>
      <c r="U98" s="46" t="s">
        <v>1084</v>
      </c>
      <c r="V98" s="49"/>
      <c r="W98" s="50"/>
      <c r="X98" s="50"/>
      <c r="Y98" s="50"/>
      <c r="Z98" s="50"/>
      <c r="AA98" s="51"/>
    </row>
    <row r="99" spans="1:27">
      <c r="A99" s="46">
        <v>714112</v>
      </c>
      <c r="B99" s="46" t="s">
        <v>820</v>
      </c>
      <c r="C99">
        <f t="shared" si="0"/>
        <v>714</v>
      </c>
      <c r="D99">
        <f t="shared" si="1"/>
        <v>7141</v>
      </c>
      <c r="E99">
        <f t="shared" si="2"/>
        <v>71411</v>
      </c>
      <c r="R99" s="49"/>
      <c r="S99" s="49"/>
      <c r="T99" s="46">
        <v>742287</v>
      </c>
      <c r="U99" s="46" t="s">
        <v>1085</v>
      </c>
      <c r="V99" s="49"/>
      <c r="W99" s="50"/>
      <c r="X99" s="50"/>
      <c r="Y99" s="50"/>
      <c r="Z99" s="50"/>
      <c r="AA99" s="51"/>
    </row>
    <row r="100" spans="1:27">
      <c r="A100" s="46">
        <v>714113</v>
      </c>
      <c r="B100" s="46" t="s">
        <v>821</v>
      </c>
      <c r="C100">
        <f t="shared" si="0"/>
        <v>714</v>
      </c>
      <c r="D100">
        <f t="shared" si="1"/>
        <v>7141</v>
      </c>
      <c r="E100">
        <f t="shared" si="2"/>
        <v>71411</v>
      </c>
      <c r="R100" s="49"/>
      <c r="S100" s="49"/>
      <c r="T100" s="46">
        <v>742288</v>
      </c>
      <c r="U100" s="46" t="s">
        <v>1086</v>
      </c>
      <c r="V100" s="49"/>
      <c r="W100" s="50"/>
      <c r="X100" s="50"/>
      <c r="Y100" s="50"/>
      <c r="Z100" s="50"/>
      <c r="AA100" s="51"/>
    </row>
    <row r="101" spans="1:27">
      <c r="A101" s="46">
        <v>714121</v>
      </c>
      <c r="B101" s="46" t="s">
        <v>822</v>
      </c>
      <c r="C101">
        <f t="shared" si="0"/>
        <v>714</v>
      </c>
      <c r="D101">
        <f t="shared" si="1"/>
        <v>7141</v>
      </c>
      <c r="E101">
        <f t="shared" si="2"/>
        <v>71412</v>
      </c>
      <c r="R101" s="49"/>
      <c r="S101" s="49"/>
      <c r="T101" s="46">
        <v>742289</v>
      </c>
      <c r="U101" s="46" t="s">
        <v>1087</v>
      </c>
      <c r="V101" s="49"/>
      <c r="W101" s="50"/>
      <c r="X101" s="50"/>
      <c r="Y101" s="50"/>
      <c r="Z101" s="50"/>
      <c r="AA101" s="51"/>
    </row>
    <row r="102" spans="1:27">
      <c r="A102" s="46">
        <v>714122</v>
      </c>
      <c r="B102" s="46" t="s">
        <v>823</v>
      </c>
      <c r="C102">
        <f t="shared" si="0"/>
        <v>714</v>
      </c>
      <c r="D102">
        <f t="shared" si="1"/>
        <v>7141</v>
      </c>
      <c r="E102">
        <f t="shared" si="2"/>
        <v>71412</v>
      </c>
      <c r="R102" s="49"/>
      <c r="S102" s="49"/>
      <c r="T102" s="46">
        <v>742291</v>
      </c>
      <c r="U102" s="46" t="s">
        <v>1088</v>
      </c>
      <c r="V102" s="49"/>
      <c r="W102" s="50"/>
      <c r="X102" s="50"/>
      <c r="Y102" s="50"/>
      <c r="Z102" s="50"/>
      <c r="AA102" s="51"/>
    </row>
    <row r="103" spans="1:27">
      <c r="A103" s="46">
        <v>714123</v>
      </c>
      <c r="B103" s="46" t="s">
        <v>824</v>
      </c>
      <c r="C103">
        <f t="shared" si="0"/>
        <v>714</v>
      </c>
      <c r="D103">
        <f t="shared" si="1"/>
        <v>7141</v>
      </c>
      <c r="E103">
        <f t="shared" si="2"/>
        <v>71412</v>
      </c>
      <c r="R103" s="49"/>
      <c r="S103" s="49"/>
      <c r="T103" s="46">
        <v>742292</v>
      </c>
      <c r="U103" s="46" t="s">
        <v>1089</v>
      </c>
      <c r="V103" s="49"/>
      <c r="W103" s="50"/>
      <c r="X103" s="50"/>
      <c r="Y103" s="50"/>
      <c r="Z103" s="50"/>
      <c r="AA103" s="51"/>
    </row>
    <row r="104" spans="1:27">
      <c r="A104" s="46">
        <v>714124</v>
      </c>
      <c r="B104" s="46" t="s">
        <v>825</v>
      </c>
      <c r="C104">
        <f t="shared" si="0"/>
        <v>714</v>
      </c>
      <c r="D104">
        <f t="shared" si="1"/>
        <v>7141</v>
      </c>
      <c r="E104">
        <f t="shared" si="2"/>
        <v>71412</v>
      </c>
      <c r="R104" s="49"/>
      <c r="S104" s="49"/>
      <c r="T104" s="46">
        <v>742293</v>
      </c>
      <c r="U104" s="46" t="s">
        <v>1090</v>
      </c>
      <c r="V104" s="49"/>
      <c r="W104" s="50"/>
      <c r="X104" s="50"/>
      <c r="Y104" s="50"/>
      <c r="Z104" s="50"/>
      <c r="AA104" s="51"/>
    </row>
    <row r="105" spans="1:27">
      <c r="A105" s="46">
        <v>714126</v>
      </c>
      <c r="B105" s="46" t="s">
        <v>826</v>
      </c>
      <c r="C105">
        <f t="shared" si="0"/>
        <v>714</v>
      </c>
      <c r="D105">
        <f t="shared" si="1"/>
        <v>7141</v>
      </c>
      <c r="E105">
        <f t="shared" si="2"/>
        <v>71412</v>
      </c>
      <c r="R105" s="49"/>
      <c r="S105" s="49"/>
      <c r="T105" s="46">
        <v>742294</v>
      </c>
      <c r="U105" s="46" t="s">
        <v>1091</v>
      </c>
      <c r="V105" s="49"/>
      <c r="W105" s="50"/>
      <c r="X105" s="50"/>
      <c r="Y105" s="50"/>
      <c r="Z105" s="50"/>
      <c r="AA105" s="51"/>
    </row>
    <row r="106" spans="1:27">
      <c r="A106" s="46">
        <v>714127</v>
      </c>
      <c r="B106" s="46" t="s">
        <v>827</v>
      </c>
      <c r="C106">
        <f t="shared" si="0"/>
        <v>714</v>
      </c>
      <c r="D106">
        <f t="shared" si="1"/>
        <v>7141</v>
      </c>
      <c r="E106">
        <f t="shared" si="2"/>
        <v>71412</v>
      </c>
      <c r="R106" s="49"/>
      <c r="S106" s="49"/>
      <c r="T106" s="46">
        <v>742295</v>
      </c>
      <c r="U106" s="46" t="s">
        <v>1092</v>
      </c>
      <c r="V106" s="49"/>
      <c r="W106" s="50"/>
      <c r="X106" s="50"/>
      <c r="Y106" s="50"/>
      <c r="Z106" s="50"/>
      <c r="AA106" s="51"/>
    </row>
    <row r="107" spans="1:27">
      <c r="A107" s="46">
        <v>714128</v>
      </c>
      <c r="B107" s="46" t="s">
        <v>828</v>
      </c>
      <c r="C107">
        <f t="shared" si="0"/>
        <v>714</v>
      </c>
      <c r="D107">
        <f t="shared" si="1"/>
        <v>7141</v>
      </c>
      <c r="E107">
        <f t="shared" si="2"/>
        <v>71412</v>
      </c>
      <c r="R107" s="49"/>
      <c r="S107" s="46">
        <v>7423</v>
      </c>
      <c r="T107" s="46">
        <v>742312</v>
      </c>
      <c r="U107" s="46" t="s">
        <v>1093</v>
      </c>
      <c r="V107" s="49"/>
      <c r="W107" s="50"/>
      <c r="X107" s="50"/>
      <c r="Y107" s="50"/>
      <c r="Z107" s="50"/>
      <c r="AA107" s="51"/>
    </row>
    <row r="108" spans="1:27">
      <c r="A108" s="46">
        <v>714129</v>
      </c>
      <c r="B108" s="46" t="s">
        <v>829</v>
      </c>
      <c r="C108">
        <f t="shared" si="0"/>
        <v>714</v>
      </c>
      <c r="D108">
        <f t="shared" si="1"/>
        <v>7141</v>
      </c>
      <c r="E108">
        <f t="shared" si="2"/>
        <v>71412</v>
      </c>
      <c r="R108" s="49"/>
      <c r="S108" s="49"/>
      <c r="T108" s="46">
        <v>742313</v>
      </c>
      <c r="U108" s="46" t="s">
        <v>1094</v>
      </c>
      <c r="V108" s="49"/>
      <c r="W108" s="50"/>
      <c r="X108" s="50"/>
      <c r="Y108" s="50"/>
      <c r="Z108" s="50"/>
      <c r="AA108" s="51"/>
    </row>
    <row r="109" spans="1:27">
      <c r="A109" s="46">
        <v>714131</v>
      </c>
      <c r="B109" s="46" t="s">
        <v>830</v>
      </c>
      <c r="C109">
        <f t="shared" si="0"/>
        <v>714</v>
      </c>
      <c r="D109">
        <f t="shared" si="1"/>
        <v>7141</v>
      </c>
      <c r="E109">
        <f t="shared" si="2"/>
        <v>71413</v>
      </c>
      <c r="R109" s="49"/>
      <c r="S109" s="49"/>
      <c r="T109" s="46">
        <v>742314</v>
      </c>
      <c r="U109" s="46" t="s">
        <v>1095</v>
      </c>
      <c r="V109" s="49"/>
      <c r="W109" s="50"/>
      <c r="X109" s="50"/>
      <c r="Y109" s="50"/>
      <c r="Z109" s="50"/>
      <c r="AA109" s="51"/>
    </row>
    <row r="110" spans="1:27">
      <c r="A110" s="46">
        <v>714132</v>
      </c>
      <c r="B110" s="46" t="s">
        <v>831</v>
      </c>
      <c r="C110">
        <f t="shared" si="0"/>
        <v>714</v>
      </c>
      <c r="D110">
        <f t="shared" si="1"/>
        <v>7141</v>
      </c>
      <c r="E110">
        <f t="shared" si="2"/>
        <v>71413</v>
      </c>
      <c r="R110" s="49"/>
      <c r="S110" s="49"/>
      <c r="T110" s="46">
        <v>742315</v>
      </c>
      <c r="U110" s="46" t="s">
        <v>1096</v>
      </c>
      <c r="V110" s="49"/>
      <c r="W110" s="50"/>
      <c r="X110" s="50"/>
      <c r="Y110" s="50"/>
      <c r="Z110" s="50"/>
      <c r="AA110" s="51"/>
    </row>
    <row r="111" spans="1:27">
      <c r="A111" s="46">
        <v>714133</v>
      </c>
      <c r="B111" s="46" t="s">
        <v>832</v>
      </c>
      <c r="C111">
        <f t="shared" ref="C111:C174" si="3">+VALUE(LEFT(A111,3))</f>
        <v>714</v>
      </c>
      <c r="D111">
        <f t="shared" ref="D111:D174" si="4">+VALUE(LEFT($A111,4))</f>
        <v>7141</v>
      </c>
      <c r="E111">
        <f t="shared" ref="E111:E174" si="5">+VALUE(LEFT($A111,5))</f>
        <v>71413</v>
      </c>
      <c r="R111" s="49"/>
      <c r="S111" s="49"/>
      <c r="T111" s="46">
        <v>742321</v>
      </c>
      <c r="U111" s="46" t="s">
        <v>1097</v>
      </c>
      <c r="V111" s="49"/>
      <c r="W111" s="50"/>
      <c r="X111" s="50"/>
      <c r="Y111" s="50"/>
      <c r="Z111" s="50"/>
      <c r="AA111" s="51"/>
    </row>
    <row r="112" spans="1:27">
      <c r="A112" s="46">
        <v>714134</v>
      </c>
      <c r="B112" s="46" t="s">
        <v>833</v>
      </c>
      <c r="C112">
        <f t="shared" si="3"/>
        <v>714</v>
      </c>
      <c r="D112">
        <f t="shared" si="4"/>
        <v>7141</v>
      </c>
      <c r="E112">
        <f t="shared" si="5"/>
        <v>71413</v>
      </c>
      <c r="R112" s="49"/>
      <c r="S112" s="49"/>
      <c r="T112" s="46">
        <v>742322</v>
      </c>
      <c r="U112" s="46" t="s">
        <v>1098</v>
      </c>
      <c r="V112" s="49"/>
      <c r="W112" s="50"/>
      <c r="X112" s="50"/>
      <c r="Y112" s="50"/>
      <c r="Z112" s="50"/>
      <c r="AA112" s="51"/>
    </row>
    <row r="113" spans="1:27">
      <c r="A113" s="46">
        <v>714135</v>
      </c>
      <c r="B113" s="46" t="s">
        <v>834</v>
      </c>
      <c r="C113">
        <f t="shared" si="3"/>
        <v>714</v>
      </c>
      <c r="D113">
        <f t="shared" si="4"/>
        <v>7141</v>
      </c>
      <c r="E113">
        <f t="shared" si="5"/>
        <v>71413</v>
      </c>
      <c r="R113" s="49"/>
      <c r="S113" s="49"/>
      <c r="T113" s="46">
        <v>742323</v>
      </c>
      <c r="U113" s="46" t="s">
        <v>1099</v>
      </c>
      <c r="V113" s="49"/>
      <c r="W113" s="50"/>
      <c r="X113" s="50"/>
      <c r="Y113" s="50"/>
      <c r="Z113" s="50"/>
      <c r="AA113" s="51"/>
    </row>
    <row r="114" spans="1:27">
      <c r="A114" s="46">
        <v>714136</v>
      </c>
      <c r="B114" s="46" t="s">
        <v>835</v>
      </c>
      <c r="C114">
        <f t="shared" si="3"/>
        <v>714</v>
      </c>
      <c r="D114">
        <f t="shared" si="4"/>
        <v>7141</v>
      </c>
      <c r="E114">
        <f t="shared" si="5"/>
        <v>71413</v>
      </c>
      <c r="R114" s="49"/>
      <c r="S114" s="49"/>
      <c r="T114" s="46">
        <v>742324</v>
      </c>
      <c r="U114" s="46" t="s">
        <v>1100</v>
      </c>
      <c r="V114" s="49"/>
      <c r="W114" s="50"/>
      <c r="X114" s="50"/>
      <c r="Y114" s="50"/>
      <c r="Z114" s="50"/>
      <c r="AA114" s="51"/>
    </row>
    <row r="115" spans="1:27">
      <c r="A115" s="46">
        <v>714137</v>
      </c>
      <c r="B115" s="46" t="s">
        <v>836</v>
      </c>
      <c r="C115">
        <f t="shared" si="3"/>
        <v>714</v>
      </c>
      <c r="D115">
        <f t="shared" si="4"/>
        <v>7141</v>
      </c>
      <c r="E115">
        <f t="shared" si="5"/>
        <v>71413</v>
      </c>
      <c r="R115" s="49"/>
      <c r="S115" s="49"/>
      <c r="T115" s="46">
        <v>742325</v>
      </c>
      <c r="U115" s="46" t="s">
        <v>1101</v>
      </c>
      <c r="V115" s="49"/>
      <c r="W115" s="50"/>
      <c r="X115" s="50"/>
      <c r="Y115" s="50"/>
      <c r="Z115" s="50"/>
      <c r="AA115" s="51"/>
    </row>
    <row r="116" spans="1:27">
      <c r="A116" s="46">
        <v>714138</v>
      </c>
      <c r="B116" s="46" t="s">
        <v>837</v>
      </c>
      <c r="C116">
        <f t="shared" si="3"/>
        <v>714</v>
      </c>
      <c r="D116">
        <f t="shared" si="4"/>
        <v>7141</v>
      </c>
      <c r="E116">
        <f t="shared" si="5"/>
        <v>71413</v>
      </c>
      <c r="R116" s="49"/>
      <c r="S116" s="49"/>
      <c r="T116" s="46">
        <v>742327</v>
      </c>
      <c r="U116" s="46" t="s">
        <v>1102</v>
      </c>
      <c r="V116" s="49"/>
      <c r="W116" s="50"/>
      <c r="X116" s="50"/>
      <c r="Y116" s="50"/>
      <c r="Z116" s="50"/>
      <c r="AA116" s="51"/>
    </row>
    <row r="117" spans="1:27">
      <c r="A117" s="46">
        <v>714139</v>
      </c>
      <c r="B117" s="46" t="s">
        <v>838</v>
      </c>
      <c r="C117">
        <f t="shared" si="3"/>
        <v>714</v>
      </c>
      <c r="D117">
        <f t="shared" si="4"/>
        <v>7141</v>
      </c>
      <c r="E117">
        <f t="shared" si="5"/>
        <v>71413</v>
      </c>
      <c r="R117" s="49"/>
      <c r="S117" s="49"/>
      <c r="T117" s="46">
        <v>742328</v>
      </c>
      <c r="U117" s="46" t="s">
        <v>1103</v>
      </c>
      <c r="V117" s="49"/>
      <c r="W117" s="50"/>
      <c r="X117" s="50"/>
      <c r="Y117" s="50"/>
      <c r="Z117" s="50"/>
      <c r="AA117" s="51"/>
    </row>
    <row r="118" spans="1:27">
      <c r="A118" s="46">
        <v>714141</v>
      </c>
      <c r="B118" s="46" t="s">
        <v>839</v>
      </c>
      <c r="C118">
        <f t="shared" si="3"/>
        <v>714</v>
      </c>
      <c r="D118">
        <f t="shared" si="4"/>
        <v>7141</v>
      </c>
      <c r="E118">
        <f t="shared" si="5"/>
        <v>71414</v>
      </c>
      <c r="R118" s="49"/>
      <c r="S118" s="49"/>
      <c r="T118" s="46">
        <v>742329</v>
      </c>
      <c r="U118" s="46" t="s">
        <v>1104</v>
      </c>
      <c r="V118" s="49"/>
      <c r="W118" s="50"/>
      <c r="X118" s="50"/>
      <c r="Y118" s="50"/>
      <c r="Z118" s="50"/>
      <c r="AA118" s="51"/>
    </row>
    <row r="119" spans="1:27">
      <c r="A119" s="46">
        <v>714421</v>
      </c>
      <c r="B119" s="46" t="s">
        <v>840</v>
      </c>
      <c r="C119">
        <f t="shared" si="3"/>
        <v>714</v>
      </c>
      <c r="D119">
        <f t="shared" si="4"/>
        <v>7144</v>
      </c>
      <c r="E119">
        <f t="shared" si="5"/>
        <v>71442</v>
      </c>
      <c r="R119" s="49"/>
      <c r="S119" s="49"/>
      <c r="T119" s="46">
        <v>742331</v>
      </c>
      <c r="U119" s="46" t="s">
        <v>1105</v>
      </c>
      <c r="V119" s="49"/>
      <c r="W119" s="50"/>
      <c r="X119" s="50"/>
      <c r="Y119" s="50"/>
      <c r="Z119" s="50"/>
      <c r="AA119" s="51"/>
    </row>
    <row r="120" spans="1:27">
      <c r="A120" s="46">
        <v>714431</v>
      </c>
      <c r="B120" s="46" t="s">
        <v>841</v>
      </c>
      <c r="C120">
        <f t="shared" si="3"/>
        <v>714</v>
      </c>
      <c r="D120">
        <f t="shared" si="4"/>
        <v>7144</v>
      </c>
      <c r="E120">
        <f t="shared" si="5"/>
        <v>71443</v>
      </c>
      <c r="R120" s="49"/>
      <c r="S120" s="49"/>
      <c r="T120" s="46">
        <v>742341</v>
      </c>
      <c r="U120" s="46" t="s">
        <v>1106</v>
      </c>
      <c r="V120" s="49"/>
      <c r="W120" s="50"/>
      <c r="X120" s="50"/>
      <c r="Y120" s="50"/>
      <c r="Z120" s="50"/>
      <c r="AA120" s="51"/>
    </row>
    <row r="121" spans="1:27">
      <c r="A121" s="46">
        <v>714448</v>
      </c>
      <c r="B121" s="46" t="s">
        <v>842</v>
      </c>
      <c r="C121">
        <f t="shared" si="3"/>
        <v>714</v>
      </c>
      <c r="D121">
        <f t="shared" si="4"/>
        <v>7144</v>
      </c>
      <c r="E121">
        <f t="shared" si="5"/>
        <v>71444</v>
      </c>
      <c r="R121" s="49"/>
      <c r="S121" s="49"/>
      <c r="T121" s="46">
        <v>742351</v>
      </c>
      <c r="U121" s="46" t="s">
        <v>1107</v>
      </c>
      <c r="V121" s="49"/>
      <c r="W121" s="50"/>
      <c r="X121" s="50"/>
      <c r="Y121" s="50"/>
      <c r="Z121" s="50"/>
      <c r="AA121" s="51"/>
    </row>
    <row r="122" spans="1:27">
      <c r="A122" s="46">
        <v>714447</v>
      </c>
      <c r="B122" s="46" t="s">
        <v>843</v>
      </c>
      <c r="C122">
        <f t="shared" si="3"/>
        <v>714</v>
      </c>
      <c r="D122">
        <f t="shared" si="4"/>
        <v>7144</v>
      </c>
      <c r="E122">
        <f t="shared" si="5"/>
        <v>71444</v>
      </c>
      <c r="R122" s="49"/>
      <c r="S122" s="49"/>
      <c r="T122" s="46">
        <v>742362</v>
      </c>
      <c r="U122" s="46" t="s">
        <v>1108</v>
      </c>
      <c r="V122" s="49"/>
      <c r="W122" s="50"/>
      <c r="X122" s="50"/>
      <c r="Y122" s="50"/>
      <c r="Z122" s="50"/>
      <c r="AA122" s="51"/>
    </row>
    <row r="123" spans="1:27">
      <c r="A123" s="46">
        <v>714511</v>
      </c>
      <c r="B123" s="46" t="s">
        <v>844</v>
      </c>
      <c r="C123">
        <f t="shared" si="3"/>
        <v>714</v>
      </c>
      <c r="D123">
        <f t="shared" si="4"/>
        <v>7145</v>
      </c>
      <c r="E123">
        <f t="shared" si="5"/>
        <v>71451</v>
      </c>
      <c r="R123" s="56" t="s">
        <v>721</v>
      </c>
      <c r="S123" s="170"/>
      <c r="T123" s="170"/>
      <c r="U123" s="170"/>
      <c r="V123" s="52"/>
      <c r="W123" s="53"/>
      <c r="X123" s="53"/>
      <c r="Y123" s="53"/>
      <c r="Z123" s="53"/>
      <c r="AA123" s="54"/>
    </row>
    <row r="124" spans="1:27">
      <c r="A124" s="46">
        <v>714513</v>
      </c>
      <c r="B124" s="46" t="s">
        <v>845</v>
      </c>
      <c r="C124">
        <f t="shared" si="3"/>
        <v>714</v>
      </c>
      <c r="D124">
        <f t="shared" si="4"/>
        <v>7145</v>
      </c>
      <c r="E124">
        <f t="shared" si="5"/>
        <v>71451</v>
      </c>
    </row>
    <row r="125" spans="1:27">
      <c r="A125" s="46">
        <v>714514</v>
      </c>
      <c r="B125" s="46" t="s">
        <v>846</v>
      </c>
      <c r="C125">
        <f t="shared" si="3"/>
        <v>714</v>
      </c>
      <c r="D125">
        <f t="shared" si="4"/>
        <v>7145</v>
      </c>
      <c r="E125">
        <f t="shared" si="5"/>
        <v>71451</v>
      </c>
    </row>
    <row r="126" spans="1:27">
      <c r="A126" s="46">
        <v>714521</v>
      </c>
      <c r="B126" s="46" t="s">
        <v>847</v>
      </c>
      <c r="C126">
        <f t="shared" si="3"/>
        <v>714</v>
      </c>
      <c r="D126">
        <f t="shared" si="4"/>
        <v>7145</v>
      </c>
      <c r="E126">
        <f t="shared" si="5"/>
        <v>71452</v>
      </c>
    </row>
    <row r="127" spans="1:27">
      <c r="A127" s="46">
        <v>714522</v>
      </c>
      <c r="B127" s="46" t="s">
        <v>848</v>
      </c>
      <c r="C127">
        <f t="shared" si="3"/>
        <v>714</v>
      </c>
      <c r="D127">
        <f t="shared" si="4"/>
        <v>7145</v>
      </c>
      <c r="E127">
        <f t="shared" si="5"/>
        <v>71452</v>
      </c>
    </row>
    <row r="128" spans="1:27">
      <c r="A128" s="46">
        <v>714523</v>
      </c>
      <c r="B128" s="46" t="s">
        <v>849</v>
      </c>
      <c r="C128">
        <f t="shared" si="3"/>
        <v>714</v>
      </c>
      <c r="D128">
        <f t="shared" si="4"/>
        <v>7145</v>
      </c>
      <c r="E128">
        <f t="shared" si="5"/>
        <v>71452</v>
      </c>
    </row>
    <row r="129" spans="1:5">
      <c r="A129" s="46">
        <v>714524</v>
      </c>
      <c r="B129" s="46" t="s">
        <v>850</v>
      </c>
      <c r="C129">
        <f t="shared" si="3"/>
        <v>714</v>
      </c>
      <c r="D129">
        <f t="shared" si="4"/>
        <v>7145</v>
      </c>
      <c r="E129">
        <f t="shared" si="5"/>
        <v>71452</v>
      </c>
    </row>
    <row r="130" spans="1:5">
      <c r="A130" s="46">
        <v>714525</v>
      </c>
      <c r="B130" s="46" t="s">
        <v>851</v>
      </c>
      <c r="C130">
        <f t="shared" si="3"/>
        <v>714</v>
      </c>
      <c r="D130">
        <f t="shared" si="4"/>
        <v>7145</v>
      </c>
      <c r="E130">
        <f t="shared" si="5"/>
        <v>71452</v>
      </c>
    </row>
    <row r="131" spans="1:5">
      <c r="A131" s="46">
        <v>714541</v>
      </c>
      <c r="B131" s="46" t="s">
        <v>852</v>
      </c>
      <c r="C131">
        <f t="shared" si="3"/>
        <v>714</v>
      </c>
      <c r="D131">
        <f t="shared" si="4"/>
        <v>7145</v>
      </c>
      <c r="E131">
        <f t="shared" si="5"/>
        <v>71454</v>
      </c>
    </row>
    <row r="132" spans="1:5">
      <c r="A132" s="46">
        <v>714542</v>
      </c>
      <c r="B132" s="46" t="s">
        <v>853</v>
      </c>
      <c r="C132">
        <f t="shared" si="3"/>
        <v>714</v>
      </c>
      <c r="D132">
        <f t="shared" si="4"/>
        <v>7145</v>
      </c>
      <c r="E132">
        <f t="shared" si="5"/>
        <v>71454</v>
      </c>
    </row>
    <row r="133" spans="1:5">
      <c r="A133" s="46">
        <v>714543</v>
      </c>
      <c r="B133" s="46" t="s">
        <v>854</v>
      </c>
      <c r="C133">
        <f t="shared" si="3"/>
        <v>714</v>
      </c>
      <c r="D133">
        <f t="shared" si="4"/>
        <v>7145</v>
      </c>
      <c r="E133">
        <f t="shared" si="5"/>
        <v>71454</v>
      </c>
    </row>
    <row r="134" spans="1:5">
      <c r="A134" s="46">
        <v>714544</v>
      </c>
      <c r="B134" s="46" t="s">
        <v>855</v>
      </c>
      <c r="C134">
        <f t="shared" si="3"/>
        <v>714</v>
      </c>
      <c r="D134">
        <f t="shared" si="4"/>
        <v>7145</v>
      </c>
      <c r="E134">
        <f t="shared" si="5"/>
        <v>71454</v>
      </c>
    </row>
    <row r="135" spans="1:5">
      <c r="A135" s="46">
        <v>714545</v>
      </c>
      <c r="B135" s="46" t="s">
        <v>856</v>
      </c>
      <c r="C135">
        <f t="shared" si="3"/>
        <v>714</v>
      </c>
      <c r="D135">
        <f t="shared" si="4"/>
        <v>7145</v>
      </c>
      <c r="E135">
        <f t="shared" si="5"/>
        <v>71454</v>
      </c>
    </row>
    <row r="136" spans="1:5">
      <c r="A136" s="46">
        <v>714546</v>
      </c>
      <c r="B136" s="46" t="s">
        <v>857</v>
      </c>
      <c r="C136">
        <f t="shared" si="3"/>
        <v>714</v>
      </c>
      <c r="D136">
        <f t="shared" si="4"/>
        <v>7145</v>
      </c>
      <c r="E136">
        <f t="shared" si="5"/>
        <v>71454</v>
      </c>
    </row>
    <row r="137" spans="1:5">
      <c r="A137" s="46">
        <v>714547</v>
      </c>
      <c r="B137" s="46" t="s">
        <v>858</v>
      </c>
      <c r="C137">
        <f t="shared" si="3"/>
        <v>714</v>
      </c>
      <c r="D137">
        <f t="shared" si="4"/>
        <v>7145</v>
      </c>
      <c r="E137">
        <f t="shared" si="5"/>
        <v>71454</v>
      </c>
    </row>
    <row r="138" spans="1:5">
      <c r="A138" s="46">
        <v>714548</v>
      </c>
      <c r="B138" s="46" t="s">
        <v>859</v>
      </c>
      <c r="C138">
        <f t="shared" si="3"/>
        <v>714</v>
      </c>
      <c r="D138">
        <f t="shared" si="4"/>
        <v>7145</v>
      </c>
      <c r="E138">
        <f t="shared" si="5"/>
        <v>71454</v>
      </c>
    </row>
    <row r="139" spans="1:5">
      <c r="A139" s="46">
        <v>714549</v>
      </c>
      <c r="B139" s="46" t="s">
        <v>860</v>
      </c>
      <c r="C139">
        <f t="shared" si="3"/>
        <v>714</v>
      </c>
      <c r="D139">
        <f t="shared" si="4"/>
        <v>7145</v>
      </c>
      <c r="E139">
        <f t="shared" si="5"/>
        <v>71454</v>
      </c>
    </row>
    <row r="140" spans="1:5">
      <c r="A140" s="46">
        <v>714552</v>
      </c>
      <c r="B140" s="46" t="s">
        <v>861</v>
      </c>
      <c r="C140">
        <f t="shared" si="3"/>
        <v>714</v>
      </c>
      <c r="D140">
        <f t="shared" si="4"/>
        <v>7145</v>
      </c>
      <c r="E140">
        <f t="shared" si="5"/>
        <v>71455</v>
      </c>
    </row>
    <row r="141" spans="1:5">
      <c r="A141" s="46">
        <v>714562</v>
      </c>
      <c r="B141" s="46" t="s">
        <v>862</v>
      </c>
      <c r="C141">
        <f t="shared" si="3"/>
        <v>714</v>
      </c>
      <c r="D141">
        <f t="shared" si="4"/>
        <v>7145</v>
      </c>
      <c r="E141">
        <f t="shared" si="5"/>
        <v>71456</v>
      </c>
    </row>
    <row r="142" spans="1:5">
      <c r="A142" s="46">
        <v>714563</v>
      </c>
      <c r="B142" s="46" t="s">
        <v>863</v>
      </c>
      <c r="C142">
        <f t="shared" si="3"/>
        <v>714</v>
      </c>
      <c r="D142">
        <f t="shared" si="4"/>
        <v>7145</v>
      </c>
      <c r="E142">
        <f t="shared" si="5"/>
        <v>71456</v>
      </c>
    </row>
    <row r="143" spans="1:5">
      <c r="A143" s="46">
        <v>714564</v>
      </c>
      <c r="B143" s="46" t="s">
        <v>864</v>
      </c>
      <c r="C143">
        <f t="shared" si="3"/>
        <v>714</v>
      </c>
      <c r="D143">
        <f t="shared" si="4"/>
        <v>7145</v>
      </c>
      <c r="E143">
        <f t="shared" si="5"/>
        <v>71456</v>
      </c>
    </row>
    <row r="144" spans="1:5">
      <c r="A144" s="46">
        <v>714571</v>
      </c>
      <c r="B144" s="46" t="s">
        <v>865</v>
      </c>
      <c r="C144">
        <f t="shared" si="3"/>
        <v>714</v>
      </c>
      <c r="D144">
        <f t="shared" si="4"/>
        <v>7145</v>
      </c>
      <c r="E144">
        <f t="shared" si="5"/>
        <v>71457</v>
      </c>
    </row>
    <row r="145" spans="1:5">
      <c r="A145" s="46">
        <v>714572</v>
      </c>
      <c r="B145" s="46" t="s">
        <v>866</v>
      </c>
      <c r="C145">
        <f t="shared" si="3"/>
        <v>714</v>
      </c>
      <c r="D145">
        <f t="shared" si="4"/>
        <v>7145</v>
      </c>
      <c r="E145">
        <f t="shared" si="5"/>
        <v>71457</v>
      </c>
    </row>
    <row r="146" spans="1:5">
      <c r="A146" s="46">
        <v>714573</v>
      </c>
      <c r="B146" s="46" t="s">
        <v>867</v>
      </c>
      <c r="C146">
        <f t="shared" si="3"/>
        <v>714</v>
      </c>
      <c r="D146">
        <f t="shared" si="4"/>
        <v>7145</v>
      </c>
      <c r="E146">
        <f t="shared" si="5"/>
        <v>71457</v>
      </c>
    </row>
    <row r="147" spans="1:5">
      <c r="A147" s="46">
        <v>714574</v>
      </c>
      <c r="B147" s="46" t="s">
        <v>868</v>
      </c>
      <c r="C147">
        <f t="shared" si="3"/>
        <v>714</v>
      </c>
      <c r="D147">
        <f t="shared" si="4"/>
        <v>7145</v>
      </c>
      <c r="E147">
        <f t="shared" si="5"/>
        <v>71457</v>
      </c>
    </row>
    <row r="148" spans="1:5">
      <c r="A148" s="46">
        <v>714575</v>
      </c>
      <c r="B148" s="46" t="s">
        <v>869</v>
      </c>
      <c r="C148">
        <f t="shared" si="3"/>
        <v>714</v>
      </c>
      <c r="D148">
        <f t="shared" si="4"/>
        <v>7145</v>
      </c>
      <c r="E148">
        <f t="shared" si="5"/>
        <v>71457</v>
      </c>
    </row>
    <row r="149" spans="1:5">
      <c r="A149" s="46">
        <v>714576</v>
      </c>
      <c r="B149" s="46" t="s">
        <v>870</v>
      </c>
      <c r="C149">
        <f t="shared" si="3"/>
        <v>714</v>
      </c>
      <c r="D149">
        <f t="shared" si="4"/>
        <v>7145</v>
      </c>
      <c r="E149">
        <f t="shared" si="5"/>
        <v>71457</v>
      </c>
    </row>
    <row r="150" spans="1:5">
      <c r="A150" s="46">
        <v>714581</v>
      </c>
      <c r="B150" s="46" t="s">
        <v>871</v>
      </c>
      <c r="C150">
        <f t="shared" si="3"/>
        <v>714</v>
      </c>
      <c r="D150">
        <f t="shared" si="4"/>
        <v>7145</v>
      </c>
      <c r="E150">
        <f t="shared" si="5"/>
        <v>71458</v>
      </c>
    </row>
    <row r="151" spans="1:5">
      <c r="A151" s="46">
        <v>714583</v>
      </c>
      <c r="B151" s="46" t="s">
        <v>872</v>
      </c>
      <c r="C151">
        <f t="shared" si="3"/>
        <v>714</v>
      </c>
      <c r="D151">
        <f t="shared" si="4"/>
        <v>7145</v>
      </c>
      <c r="E151">
        <f t="shared" si="5"/>
        <v>71458</v>
      </c>
    </row>
    <row r="152" spans="1:5">
      <c r="A152" s="46">
        <v>714584</v>
      </c>
      <c r="B152" s="46" t="s">
        <v>873</v>
      </c>
      <c r="C152">
        <f t="shared" si="3"/>
        <v>714</v>
      </c>
      <c r="D152">
        <f t="shared" si="4"/>
        <v>7145</v>
      </c>
      <c r="E152">
        <f t="shared" si="5"/>
        <v>71458</v>
      </c>
    </row>
    <row r="153" spans="1:5">
      <c r="A153" s="46">
        <v>714585</v>
      </c>
      <c r="B153" s="46" t="s">
        <v>874</v>
      </c>
      <c r="C153">
        <f t="shared" si="3"/>
        <v>714</v>
      </c>
      <c r="D153">
        <f t="shared" si="4"/>
        <v>7145</v>
      </c>
      <c r="E153">
        <f t="shared" si="5"/>
        <v>71458</v>
      </c>
    </row>
    <row r="154" spans="1:5">
      <c r="A154" s="46">
        <v>714591</v>
      </c>
      <c r="B154" s="46" t="s">
        <v>875</v>
      </c>
      <c r="C154">
        <f t="shared" si="3"/>
        <v>714</v>
      </c>
      <c r="D154">
        <f t="shared" si="4"/>
        <v>7145</v>
      </c>
      <c r="E154">
        <f t="shared" si="5"/>
        <v>71459</v>
      </c>
    </row>
    <row r="155" spans="1:5">
      <c r="A155" s="46">
        <v>714593</v>
      </c>
      <c r="B155" s="46" t="s">
        <v>876</v>
      </c>
      <c r="C155">
        <f t="shared" si="3"/>
        <v>714</v>
      </c>
      <c r="D155">
        <f t="shared" si="4"/>
        <v>7145</v>
      </c>
      <c r="E155">
        <f t="shared" si="5"/>
        <v>71459</v>
      </c>
    </row>
    <row r="156" spans="1:5">
      <c r="A156" s="46">
        <v>714595</v>
      </c>
      <c r="B156" s="46" t="s">
        <v>877</v>
      </c>
      <c r="C156">
        <f t="shared" si="3"/>
        <v>714</v>
      </c>
      <c r="D156">
        <f t="shared" si="4"/>
        <v>7145</v>
      </c>
      <c r="E156">
        <f t="shared" si="5"/>
        <v>71459</v>
      </c>
    </row>
    <row r="157" spans="1:5">
      <c r="A157" s="46">
        <v>714598</v>
      </c>
      <c r="B157" s="46" t="s">
        <v>878</v>
      </c>
      <c r="C157">
        <f t="shared" si="3"/>
        <v>714</v>
      </c>
      <c r="D157">
        <f t="shared" si="4"/>
        <v>7145</v>
      </c>
      <c r="E157">
        <f t="shared" si="5"/>
        <v>71459</v>
      </c>
    </row>
    <row r="158" spans="1:5">
      <c r="A158" s="46">
        <v>714599</v>
      </c>
      <c r="B158" s="46" t="s">
        <v>879</v>
      </c>
      <c r="C158">
        <f t="shared" si="3"/>
        <v>714</v>
      </c>
      <c r="D158">
        <f t="shared" si="4"/>
        <v>7145</v>
      </c>
      <c r="E158">
        <f t="shared" si="5"/>
        <v>71459</v>
      </c>
    </row>
    <row r="159" spans="1:5">
      <c r="A159" s="46">
        <v>714594</v>
      </c>
      <c r="B159" s="46" t="s">
        <v>880</v>
      </c>
      <c r="C159">
        <f t="shared" si="3"/>
        <v>714</v>
      </c>
      <c r="D159">
        <f t="shared" si="4"/>
        <v>7145</v>
      </c>
      <c r="E159">
        <f t="shared" si="5"/>
        <v>71459</v>
      </c>
    </row>
    <row r="160" spans="1:5">
      <c r="A160" s="46">
        <v>715121</v>
      </c>
      <c r="B160" s="46" t="s">
        <v>881</v>
      </c>
      <c r="C160">
        <f t="shared" si="3"/>
        <v>715</v>
      </c>
      <c r="D160">
        <f t="shared" si="4"/>
        <v>7151</v>
      </c>
      <c r="E160">
        <f t="shared" si="5"/>
        <v>71512</v>
      </c>
    </row>
    <row r="161" spans="1:5">
      <c r="A161" s="46">
        <v>715191</v>
      </c>
      <c r="B161" s="46" t="s">
        <v>882</v>
      </c>
      <c r="C161">
        <f t="shared" si="3"/>
        <v>715</v>
      </c>
      <c r="D161">
        <f t="shared" si="4"/>
        <v>7151</v>
      </c>
      <c r="E161">
        <f t="shared" si="5"/>
        <v>71519</v>
      </c>
    </row>
    <row r="162" spans="1:5">
      <c r="A162" s="46">
        <v>715192</v>
      </c>
      <c r="B162" s="46" t="s">
        <v>883</v>
      </c>
      <c r="C162">
        <f t="shared" si="3"/>
        <v>715</v>
      </c>
      <c r="D162">
        <f t="shared" si="4"/>
        <v>7151</v>
      </c>
      <c r="E162">
        <f t="shared" si="5"/>
        <v>71519</v>
      </c>
    </row>
    <row r="163" spans="1:5">
      <c r="A163" s="46">
        <v>716111</v>
      </c>
      <c r="B163" s="46" t="s">
        <v>884</v>
      </c>
      <c r="C163">
        <f t="shared" si="3"/>
        <v>716</v>
      </c>
      <c r="D163">
        <f t="shared" si="4"/>
        <v>7161</v>
      </c>
      <c r="E163">
        <f t="shared" si="5"/>
        <v>71611</v>
      </c>
    </row>
    <row r="164" spans="1:5">
      <c r="A164" s="46">
        <v>716112</v>
      </c>
      <c r="B164" s="46" t="s">
        <v>885</v>
      </c>
      <c r="C164">
        <f t="shared" si="3"/>
        <v>716</v>
      </c>
      <c r="D164">
        <f t="shared" si="4"/>
        <v>7161</v>
      </c>
      <c r="E164">
        <f t="shared" si="5"/>
        <v>71611</v>
      </c>
    </row>
    <row r="165" spans="1:5">
      <c r="A165" s="46">
        <v>716211</v>
      </c>
      <c r="B165" s="46" t="s">
        <v>886</v>
      </c>
      <c r="C165">
        <f t="shared" si="3"/>
        <v>716</v>
      </c>
      <c r="D165">
        <f t="shared" si="4"/>
        <v>7162</v>
      </c>
      <c r="E165">
        <f t="shared" si="5"/>
        <v>71621</v>
      </c>
    </row>
    <row r="166" spans="1:5">
      <c r="A166" s="46">
        <v>716223</v>
      </c>
      <c r="B166" s="46" t="s">
        <v>887</v>
      </c>
      <c r="C166">
        <f t="shared" si="3"/>
        <v>716</v>
      </c>
      <c r="D166">
        <f t="shared" si="4"/>
        <v>7162</v>
      </c>
      <c r="E166">
        <f t="shared" si="5"/>
        <v>71622</v>
      </c>
    </row>
    <row r="167" spans="1:5">
      <c r="A167" s="46">
        <v>716226</v>
      </c>
      <c r="B167" s="46" t="s">
        <v>888</v>
      </c>
      <c r="C167">
        <f t="shared" si="3"/>
        <v>716</v>
      </c>
      <c r="D167">
        <f t="shared" si="4"/>
        <v>7162</v>
      </c>
      <c r="E167">
        <f t="shared" si="5"/>
        <v>71622</v>
      </c>
    </row>
    <row r="168" spans="1:5">
      <c r="A168" s="46">
        <v>717112</v>
      </c>
      <c r="B168" s="46" t="s">
        <v>889</v>
      </c>
      <c r="C168">
        <f t="shared" si="3"/>
        <v>717</v>
      </c>
      <c r="D168">
        <f t="shared" si="4"/>
        <v>7171</v>
      </c>
      <c r="E168">
        <f t="shared" si="5"/>
        <v>71711</v>
      </c>
    </row>
    <row r="169" spans="1:5">
      <c r="A169" s="46">
        <v>717114</v>
      </c>
      <c r="B169" s="46" t="s">
        <v>890</v>
      </c>
      <c r="C169">
        <f t="shared" si="3"/>
        <v>717</v>
      </c>
      <c r="D169">
        <f t="shared" si="4"/>
        <v>7171</v>
      </c>
      <c r="E169">
        <f t="shared" si="5"/>
        <v>71711</v>
      </c>
    </row>
    <row r="170" spans="1:5">
      <c r="A170" s="46">
        <v>717115</v>
      </c>
      <c r="B170" s="46" t="s">
        <v>891</v>
      </c>
      <c r="C170">
        <f t="shared" si="3"/>
        <v>717</v>
      </c>
      <c r="D170">
        <f t="shared" si="4"/>
        <v>7171</v>
      </c>
      <c r="E170">
        <f t="shared" si="5"/>
        <v>71711</v>
      </c>
    </row>
    <row r="171" spans="1:5">
      <c r="A171" s="46">
        <v>717117</v>
      </c>
      <c r="B171" s="46" t="s">
        <v>892</v>
      </c>
      <c r="C171">
        <f t="shared" si="3"/>
        <v>717</v>
      </c>
      <c r="D171">
        <f t="shared" si="4"/>
        <v>7171</v>
      </c>
      <c r="E171">
        <f t="shared" si="5"/>
        <v>71711</v>
      </c>
    </row>
    <row r="172" spans="1:5">
      <c r="A172" s="46">
        <v>717118</v>
      </c>
      <c r="B172" s="46" t="s">
        <v>893</v>
      </c>
      <c r="C172">
        <f t="shared" si="3"/>
        <v>717</v>
      </c>
      <c r="D172">
        <f t="shared" si="4"/>
        <v>7171</v>
      </c>
      <c r="E172">
        <f t="shared" si="5"/>
        <v>71711</v>
      </c>
    </row>
    <row r="173" spans="1:5">
      <c r="A173" s="46">
        <v>717119</v>
      </c>
      <c r="B173" s="46" t="s">
        <v>894</v>
      </c>
      <c r="C173">
        <f t="shared" si="3"/>
        <v>717</v>
      </c>
      <c r="D173">
        <f t="shared" si="4"/>
        <v>7171</v>
      </c>
      <c r="E173">
        <f t="shared" si="5"/>
        <v>71711</v>
      </c>
    </row>
    <row r="174" spans="1:5">
      <c r="A174" s="46">
        <v>717111</v>
      </c>
      <c r="B174" s="46" t="s">
        <v>895</v>
      </c>
      <c r="C174">
        <f t="shared" si="3"/>
        <v>717</v>
      </c>
      <c r="D174">
        <f t="shared" si="4"/>
        <v>7171</v>
      </c>
      <c r="E174">
        <f t="shared" si="5"/>
        <v>71711</v>
      </c>
    </row>
    <row r="175" spans="1:5">
      <c r="A175" s="46">
        <v>717121</v>
      </c>
      <c r="B175" s="46" t="s">
        <v>896</v>
      </c>
      <c r="C175">
        <f t="shared" ref="C175:C238" si="6">+VALUE(LEFT(A175,3))</f>
        <v>717</v>
      </c>
      <c r="D175">
        <f t="shared" ref="D175:D238" si="7">+VALUE(LEFT($A175,4))</f>
        <v>7171</v>
      </c>
      <c r="E175">
        <f t="shared" ref="E175:E238" si="8">+VALUE(LEFT($A175,5))</f>
        <v>71712</v>
      </c>
    </row>
    <row r="176" spans="1:5">
      <c r="A176" s="46">
        <v>717122</v>
      </c>
      <c r="B176" s="46" t="s">
        <v>897</v>
      </c>
      <c r="C176">
        <f t="shared" si="6"/>
        <v>717</v>
      </c>
      <c r="D176">
        <f t="shared" si="7"/>
        <v>7171</v>
      </c>
      <c r="E176">
        <f t="shared" si="8"/>
        <v>71712</v>
      </c>
    </row>
    <row r="177" spans="1:5">
      <c r="A177" s="46">
        <v>717124</v>
      </c>
      <c r="B177" s="46" t="s">
        <v>898</v>
      </c>
      <c r="C177">
        <f t="shared" si="6"/>
        <v>717</v>
      </c>
      <c r="D177">
        <f t="shared" si="7"/>
        <v>7171</v>
      </c>
      <c r="E177">
        <f t="shared" si="8"/>
        <v>71712</v>
      </c>
    </row>
    <row r="178" spans="1:5">
      <c r="A178" s="46">
        <v>717125</v>
      </c>
      <c r="B178" s="46" t="s">
        <v>899</v>
      </c>
      <c r="C178">
        <f t="shared" si="6"/>
        <v>717</v>
      </c>
      <c r="D178">
        <f t="shared" si="7"/>
        <v>7171</v>
      </c>
      <c r="E178">
        <f t="shared" si="8"/>
        <v>71712</v>
      </c>
    </row>
    <row r="179" spans="1:5">
      <c r="A179" s="46">
        <v>717126</v>
      </c>
      <c r="B179" s="46" t="s">
        <v>900</v>
      </c>
      <c r="C179">
        <f t="shared" si="6"/>
        <v>717</v>
      </c>
      <c r="D179">
        <f t="shared" si="7"/>
        <v>7171</v>
      </c>
      <c r="E179">
        <f t="shared" si="8"/>
        <v>71712</v>
      </c>
    </row>
    <row r="180" spans="1:5">
      <c r="A180" s="46">
        <v>717127</v>
      </c>
      <c r="B180" s="46" t="s">
        <v>901</v>
      </c>
      <c r="C180">
        <f t="shared" si="6"/>
        <v>717</v>
      </c>
      <c r="D180">
        <f t="shared" si="7"/>
        <v>7171</v>
      </c>
      <c r="E180">
        <f t="shared" si="8"/>
        <v>71712</v>
      </c>
    </row>
    <row r="181" spans="1:5">
      <c r="A181" s="46">
        <v>717128</v>
      </c>
      <c r="B181" s="46" t="s">
        <v>902</v>
      </c>
      <c r="C181">
        <f t="shared" si="6"/>
        <v>717</v>
      </c>
      <c r="D181">
        <f t="shared" si="7"/>
        <v>7171</v>
      </c>
      <c r="E181">
        <f t="shared" si="8"/>
        <v>71712</v>
      </c>
    </row>
    <row r="182" spans="1:5">
      <c r="A182" s="46">
        <v>717129</v>
      </c>
      <c r="B182" s="46" t="s">
        <v>903</v>
      </c>
      <c r="C182">
        <f t="shared" si="6"/>
        <v>717</v>
      </c>
      <c r="D182">
        <f t="shared" si="7"/>
        <v>7171</v>
      </c>
      <c r="E182">
        <f t="shared" si="8"/>
        <v>71712</v>
      </c>
    </row>
    <row r="183" spans="1:5">
      <c r="A183" s="46">
        <v>717131</v>
      </c>
      <c r="B183" s="46" t="s">
        <v>904</v>
      </c>
      <c r="C183">
        <f t="shared" si="6"/>
        <v>717</v>
      </c>
      <c r="D183">
        <f t="shared" si="7"/>
        <v>7171</v>
      </c>
      <c r="E183">
        <f t="shared" si="8"/>
        <v>71713</v>
      </c>
    </row>
    <row r="184" spans="1:5">
      <c r="A184" s="46">
        <v>717132</v>
      </c>
      <c r="B184" s="46" t="s">
        <v>905</v>
      </c>
      <c r="C184">
        <f t="shared" si="6"/>
        <v>717</v>
      </c>
      <c r="D184">
        <f t="shared" si="7"/>
        <v>7171</v>
      </c>
      <c r="E184">
        <f t="shared" si="8"/>
        <v>71713</v>
      </c>
    </row>
    <row r="185" spans="1:5">
      <c r="A185" s="46">
        <v>717133</v>
      </c>
      <c r="B185" s="46" t="s">
        <v>906</v>
      </c>
      <c r="C185">
        <f t="shared" si="6"/>
        <v>717</v>
      </c>
      <c r="D185">
        <f t="shared" si="7"/>
        <v>7171</v>
      </c>
      <c r="E185">
        <f t="shared" si="8"/>
        <v>71713</v>
      </c>
    </row>
    <row r="186" spans="1:5">
      <c r="A186" s="46">
        <v>717142</v>
      </c>
      <c r="B186" s="46" t="s">
        <v>907</v>
      </c>
      <c r="C186">
        <f t="shared" si="6"/>
        <v>717</v>
      </c>
      <c r="D186">
        <f t="shared" si="7"/>
        <v>7171</v>
      </c>
      <c r="E186">
        <f t="shared" si="8"/>
        <v>71714</v>
      </c>
    </row>
    <row r="187" spans="1:5">
      <c r="A187" s="46">
        <v>717143</v>
      </c>
      <c r="B187" s="46" t="s">
        <v>908</v>
      </c>
      <c r="C187">
        <f t="shared" si="6"/>
        <v>717</v>
      </c>
      <c r="D187">
        <f t="shared" si="7"/>
        <v>7171</v>
      </c>
      <c r="E187">
        <f t="shared" si="8"/>
        <v>71714</v>
      </c>
    </row>
    <row r="188" spans="1:5">
      <c r="A188" s="46">
        <v>717144</v>
      </c>
      <c r="B188" s="46" t="s">
        <v>909</v>
      </c>
      <c r="C188">
        <f t="shared" si="6"/>
        <v>717</v>
      </c>
      <c r="D188">
        <f t="shared" si="7"/>
        <v>7171</v>
      </c>
      <c r="E188">
        <f t="shared" si="8"/>
        <v>71714</v>
      </c>
    </row>
    <row r="189" spans="1:5">
      <c r="A189" s="46">
        <v>717152</v>
      </c>
      <c r="B189" s="46" t="s">
        <v>910</v>
      </c>
      <c r="C189">
        <f t="shared" si="6"/>
        <v>717</v>
      </c>
      <c r="D189">
        <f t="shared" si="7"/>
        <v>7171</v>
      </c>
      <c r="E189">
        <f t="shared" si="8"/>
        <v>71715</v>
      </c>
    </row>
    <row r="190" spans="1:5">
      <c r="A190" s="46">
        <v>717214</v>
      </c>
      <c r="B190" s="46" t="s">
        <v>911</v>
      </c>
      <c r="C190">
        <f t="shared" si="6"/>
        <v>717</v>
      </c>
      <c r="D190">
        <f t="shared" si="7"/>
        <v>7172</v>
      </c>
      <c r="E190">
        <f t="shared" si="8"/>
        <v>71721</v>
      </c>
    </row>
    <row r="191" spans="1:5">
      <c r="A191" s="46">
        <v>717215</v>
      </c>
      <c r="B191" s="46" t="s">
        <v>912</v>
      </c>
      <c r="C191">
        <f t="shared" si="6"/>
        <v>717</v>
      </c>
      <c r="D191">
        <f t="shared" si="7"/>
        <v>7172</v>
      </c>
      <c r="E191">
        <f t="shared" si="8"/>
        <v>71721</v>
      </c>
    </row>
    <row r="192" spans="1:5">
      <c r="A192" s="46">
        <v>717211</v>
      </c>
      <c r="B192" s="46" t="s">
        <v>913</v>
      </c>
      <c r="C192">
        <f t="shared" si="6"/>
        <v>717</v>
      </c>
      <c r="D192">
        <f t="shared" si="7"/>
        <v>7172</v>
      </c>
      <c r="E192">
        <f t="shared" si="8"/>
        <v>71721</v>
      </c>
    </row>
    <row r="193" spans="1:5">
      <c r="A193" s="46">
        <v>717222</v>
      </c>
      <c r="B193" s="46" t="s">
        <v>914</v>
      </c>
      <c r="C193">
        <f t="shared" si="6"/>
        <v>717</v>
      </c>
      <c r="D193">
        <f t="shared" si="7"/>
        <v>7172</v>
      </c>
      <c r="E193">
        <f t="shared" si="8"/>
        <v>71722</v>
      </c>
    </row>
    <row r="194" spans="1:5">
      <c r="A194" s="46">
        <v>717223</v>
      </c>
      <c r="B194" s="46" t="s">
        <v>915</v>
      </c>
      <c r="C194">
        <f t="shared" si="6"/>
        <v>717</v>
      </c>
      <c r="D194">
        <f t="shared" si="7"/>
        <v>7172</v>
      </c>
      <c r="E194">
        <f t="shared" si="8"/>
        <v>71722</v>
      </c>
    </row>
    <row r="195" spans="1:5">
      <c r="A195" s="46">
        <v>717231</v>
      </c>
      <c r="B195" s="46" t="s">
        <v>916</v>
      </c>
      <c r="C195">
        <f t="shared" si="6"/>
        <v>717</v>
      </c>
      <c r="D195">
        <f t="shared" si="7"/>
        <v>7172</v>
      </c>
      <c r="E195">
        <f t="shared" si="8"/>
        <v>71723</v>
      </c>
    </row>
    <row r="196" spans="1:5">
      <c r="A196" s="46">
        <v>717232</v>
      </c>
      <c r="B196" s="46" t="s">
        <v>917</v>
      </c>
      <c r="C196">
        <f t="shared" si="6"/>
        <v>717</v>
      </c>
      <c r="D196">
        <f t="shared" si="7"/>
        <v>7172</v>
      </c>
      <c r="E196">
        <f t="shared" si="8"/>
        <v>71723</v>
      </c>
    </row>
    <row r="197" spans="1:5">
      <c r="A197" s="46">
        <v>717311</v>
      </c>
      <c r="B197" s="46" t="s">
        <v>918</v>
      </c>
      <c r="C197">
        <f t="shared" si="6"/>
        <v>717</v>
      </c>
      <c r="D197">
        <f t="shared" si="7"/>
        <v>7173</v>
      </c>
      <c r="E197">
        <f t="shared" si="8"/>
        <v>71731</v>
      </c>
    </row>
    <row r="198" spans="1:5">
      <c r="A198" s="46">
        <v>717312</v>
      </c>
      <c r="B198" s="46" t="s">
        <v>919</v>
      </c>
      <c r="C198">
        <f t="shared" si="6"/>
        <v>717</v>
      </c>
      <c r="D198">
        <f t="shared" si="7"/>
        <v>7173</v>
      </c>
      <c r="E198">
        <f t="shared" si="8"/>
        <v>71731</v>
      </c>
    </row>
    <row r="199" spans="1:5">
      <c r="A199" s="46">
        <v>717313</v>
      </c>
      <c r="B199" s="46" t="s">
        <v>920</v>
      </c>
      <c r="C199">
        <f t="shared" si="6"/>
        <v>717</v>
      </c>
      <c r="D199">
        <f t="shared" si="7"/>
        <v>7173</v>
      </c>
      <c r="E199">
        <f t="shared" si="8"/>
        <v>71731</v>
      </c>
    </row>
    <row r="200" spans="1:5">
      <c r="A200" s="46">
        <v>717314</v>
      </c>
      <c r="B200" s="46" t="s">
        <v>921</v>
      </c>
      <c r="C200">
        <f t="shared" si="6"/>
        <v>717</v>
      </c>
      <c r="D200">
        <f t="shared" si="7"/>
        <v>7173</v>
      </c>
      <c r="E200">
        <f t="shared" si="8"/>
        <v>71731</v>
      </c>
    </row>
    <row r="201" spans="1:5">
      <c r="A201" s="46">
        <v>717315</v>
      </c>
      <c r="B201" s="46" t="s">
        <v>922</v>
      </c>
      <c r="C201">
        <f t="shared" si="6"/>
        <v>717</v>
      </c>
      <c r="D201">
        <f t="shared" si="7"/>
        <v>7173</v>
      </c>
      <c r="E201">
        <f t="shared" si="8"/>
        <v>71731</v>
      </c>
    </row>
    <row r="202" spans="1:5">
      <c r="A202" s="46">
        <v>717316</v>
      </c>
      <c r="B202" s="46" t="s">
        <v>923</v>
      </c>
      <c r="C202">
        <f t="shared" si="6"/>
        <v>717</v>
      </c>
      <c r="D202">
        <f t="shared" si="7"/>
        <v>7173</v>
      </c>
      <c r="E202">
        <f t="shared" si="8"/>
        <v>71731</v>
      </c>
    </row>
    <row r="203" spans="1:5">
      <c r="A203" s="46">
        <v>717317</v>
      </c>
      <c r="B203" s="46" t="s">
        <v>924</v>
      </c>
      <c r="C203">
        <f t="shared" si="6"/>
        <v>717</v>
      </c>
      <c r="D203">
        <f t="shared" si="7"/>
        <v>7173</v>
      </c>
      <c r="E203">
        <f t="shared" si="8"/>
        <v>71731</v>
      </c>
    </row>
    <row r="204" spans="1:5">
      <c r="A204" s="46">
        <v>717321</v>
      </c>
      <c r="B204" s="46" t="s">
        <v>925</v>
      </c>
      <c r="C204">
        <f t="shared" si="6"/>
        <v>717</v>
      </c>
      <c r="D204">
        <f t="shared" si="7"/>
        <v>7173</v>
      </c>
      <c r="E204">
        <f t="shared" si="8"/>
        <v>71732</v>
      </c>
    </row>
    <row r="205" spans="1:5">
      <c r="A205" s="46">
        <v>717324</v>
      </c>
      <c r="B205" s="46" t="s">
        <v>926</v>
      </c>
      <c r="C205">
        <f t="shared" si="6"/>
        <v>717</v>
      </c>
      <c r="D205">
        <f t="shared" si="7"/>
        <v>7173</v>
      </c>
      <c r="E205">
        <f t="shared" si="8"/>
        <v>71732</v>
      </c>
    </row>
    <row r="206" spans="1:5">
      <c r="A206" s="46">
        <v>717325</v>
      </c>
      <c r="B206" s="46" t="s">
        <v>927</v>
      </c>
      <c r="C206">
        <f t="shared" si="6"/>
        <v>717</v>
      </c>
      <c r="D206">
        <f t="shared" si="7"/>
        <v>7173</v>
      </c>
      <c r="E206">
        <f t="shared" si="8"/>
        <v>71732</v>
      </c>
    </row>
    <row r="207" spans="1:5">
      <c r="A207" s="46">
        <v>717326</v>
      </c>
      <c r="B207" s="46" t="s">
        <v>928</v>
      </c>
      <c r="C207">
        <f t="shared" si="6"/>
        <v>717</v>
      </c>
      <c r="D207">
        <f t="shared" si="7"/>
        <v>7173</v>
      </c>
      <c r="E207">
        <f t="shared" si="8"/>
        <v>71732</v>
      </c>
    </row>
    <row r="208" spans="1:5">
      <c r="A208" s="46">
        <v>717327</v>
      </c>
      <c r="B208" s="46" t="s">
        <v>929</v>
      </c>
      <c r="C208">
        <f t="shared" si="6"/>
        <v>717</v>
      </c>
      <c r="D208">
        <f t="shared" si="7"/>
        <v>7173</v>
      </c>
      <c r="E208">
        <f t="shared" si="8"/>
        <v>71732</v>
      </c>
    </row>
    <row r="209" spans="1:5">
      <c r="A209" s="46">
        <v>717511</v>
      </c>
      <c r="B209" s="46" t="s">
        <v>930</v>
      </c>
      <c r="C209">
        <f t="shared" si="6"/>
        <v>717</v>
      </c>
      <c r="D209">
        <f t="shared" si="7"/>
        <v>7175</v>
      </c>
      <c r="E209">
        <f t="shared" si="8"/>
        <v>71751</v>
      </c>
    </row>
    <row r="210" spans="1:5">
      <c r="A210" s="46">
        <v>717512</v>
      </c>
      <c r="B210" s="46" t="s">
        <v>931</v>
      </c>
      <c r="C210">
        <f t="shared" si="6"/>
        <v>717</v>
      </c>
      <c r="D210">
        <f t="shared" si="7"/>
        <v>7175</v>
      </c>
      <c r="E210">
        <f t="shared" si="8"/>
        <v>71751</v>
      </c>
    </row>
    <row r="211" spans="1:5">
      <c r="A211" s="46">
        <v>717513</v>
      </c>
      <c r="B211" s="46" t="s">
        <v>932</v>
      </c>
      <c r="C211">
        <f t="shared" si="6"/>
        <v>717</v>
      </c>
      <c r="D211">
        <f t="shared" si="7"/>
        <v>7175</v>
      </c>
      <c r="E211">
        <f t="shared" si="8"/>
        <v>71751</v>
      </c>
    </row>
    <row r="212" spans="1:5">
      <c r="A212" s="46">
        <v>717514</v>
      </c>
      <c r="B212" s="46" t="s">
        <v>933</v>
      </c>
      <c r="C212">
        <f t="shared" si="6"/>
        <v>717</v>
      </c>
      <c r="D212">
        <f t="shared" si="7"/>
        <v>7175</v>
      </c>
      <c r="E212">
        <f t="shared" si="8"/>
        <v>71751</v>
      </c>
    </row>
    <row r="213" spans="1:5">
      <c r="A213" s="46">
        <v>717515</v>
      </c>
      <c r="B213" s="46" t="s">
        <v>934</v>
      </c>
      <c r="C213">
        <f t="shared" si="6"/>
        <v>717</v>
      </c>
      <c r="D213">
        <f t="shared" si="7"/>
        <v>7175</v>
      </c>
      <c r="E213">
        <f t="shared" si="8"/>
        <v>71751</v>
      </c>
    </row>
    <row r="214" spans="1:5">
      <c r="A214" s="46">
        <v>717516</v>
      </c>
      <c r="B214" s="46" t="s">
        <v>935</v>
      </c>
      <c r="C214">
        <f t="shared" si="6"/>
        <v>717</v>
      </c>
      <c r="D214">
        <f t="shared" si="7"/>
        <v>7175</v>
      </c>
      <c r="E214">
        <f t="shared" si="8"/>
        <v>71751</v>
      </c>
    </row>
    <row r="215" spans="1:5">
      <c r="A215" s="46">
        <v>717521</v>
      </c>
      <c r="B215" s="46" t="s">
        <v>936</v>
      </c>
      <c r="C215">
        <f t="shared" si="6"/>
        <v>717</v>
      </c>
      <c r="D215">
        <f t="shared" si="7"/>
        <v>7175</v>
      </c>
      <c r="E215">
        <f t="shared" si="8"/>
        <v>71752</v>
      </c>
    </row>
    <row r="216" spans="1:5">
      <c r="A216" s="46">
        <v>717613</v>
      </c>
      <c r="B216" s="46" t="s">
        <v>937</v>
      </c>
      <c r="C216">
        <f t="shared" si="6"/>
        <v>717</v>
      </c>
      <c r="D216">
        <f t="shared" si="7"/>
        <v>7176</v>
      </c>
      <c r="E216">
        <f t="shared" si="8"/>
        <v>71761</v>
      </c>
    </row>
    <row r="217" spans="1:5">
      <c r="A217" s="46">
        <v>719211</v>
      </c>
      <c r="B217" s="46" t="s">
        <v>938</v>
      </c>
      <c r="C217">
        <f t="shared" si="6"/>
        <v>719</v>
      </c>
      <c r="D217">
        <f t="shared" si="7"/>
        <v>7192</v>
      </c>
      <c r="E217">
        <f t="shared" si="8"/>
        <v>71921</v>
      </c>
    </row>
    <row r="218" spans="1:5">
      <c r="A218" s="46">
        <v>719221</v>
      </c>
      <c r="B218" s="46" t="s">
        <v>939</v>
      </c>
      <c r="C218">
        <f t="shared" si="6"/>
        <v>719</v>
      </c>
      <c r="D218">
        <f t="shared" si="7"/>
        <v>7192</v>
      </c>
      <c r="E218">
        <f t="shared" si="8"/>
        <v>71922</v>
      </c>
    </row>
    <row r="219" spans="1:5">
      <c r="A219" s="46">
        <v>719265</v>
      </c>
      <c r="B219" s="46" t="s">
        <v>940</v>
      </c>
      <c r="C219">
        <f t="shared" si="6"/>
        <v>719</v>
      </c>
      <c r="D219">
        <f t="shared" si="7"/>
        <v>7192</v>
      </c>
      <c r="E219">
        <f t="shared" si="8"/>
        <v>71926</v>
      </c>
    </row>
    <row r="220" spans="1:5">
      <c r="A220" s="46">
        <v>731121</v>
      </c>
      <c r="B220" s="46" t="s">
        <v>941</v>
      </c>
      <c r="C220">
        <f t="shared" si="6"/>
        <v>731</v>
      </c>
      <c r="D220">
        <f t="shared" si="7"/>
        <v>7311</v>
      </c>
      <c r="E220">
        <f t="shared" si="8"/>
        <v>73112</v>
      </c>
    </row>
    <row r="221" spans="1:5">
      <c r="A221" s="46">
        <v>731141</v>
      </c>
      <c r="B221" s="46" t="s">
        <v>942</v>
      </c>
      <c r="C221">
        <f t="shared" si="6"/>
        <v>731</v>
      </c>
      <c r="D221">
        <f t="shared" si="7"/>
        <v>7311</v>
      </c>
      <c r="E221">
        <f t="shared" si="8"/>
        <v>73114</v>
      </c>
    </row>
    <row r="222" spans="1:5">
      <c r="A222" s="46">
        <v>731151</v>
      </c>
      <c r="B222" s="46" t="s">
        <v>943</v>
      </c>
      <c r="C222">
        <f t="shared" si="6"/>
        <v>731</v>
      </c>
      <c r="D222">
        <f t="shared" si="7"/>
        <v>7311</v>
      </c>
      <c r="E222">
        <f t="shared" si="8"/>
        <v>73115</v>
      </c>
    </row>
    <row r="223" spans="1:5">
      <c r="A223" s="46">
        <v>731131</v>
      </c>
      <c r="B223" s="46" t="s">
        <v>944</v>
      </c>
      <c r="C223">
        <f t="shared" si="6"/>
        <v>731</v>
      </c>
      <c r="D223">
        <f t="shared" si="7"/>
        <v>7311</v>
      </c>
      <c r="E223">
        <f t="shared" si="8"/>
        <v>73113</v>
      </c>
    </row>
    <row r="224" spans="1:5">
      <c r="A224" s="46">
        <v>731251</v>
      </c>
      <c r="B224" s="46" t="s">
        <v>945</v>
      </c>
      <c r="C224">
        <f t="shared" si="6"/>
        <v>731</v>
      </c>
      <c r="D224">
        <f t="shared" si="7"/>
        <v>7312</v>
      </c>
      <c r="E224">
        <f t="shared" si="8"/>
        <v>73125</v>
      </c>
    </row>
    <row r="225" spans="1:5">
      <c r="A225" s="46">
        <v>731241</v>
      </c>
      <c r="B225" s="46" t="s">
        <v>946</v>
      </c>
      <c r="C225">
        <f t="shared" si="6"/>
        <v>731</v>
      </c>
      <c r="D225">
        <f t="shared" si="7"/>
        <v>7312</v>
      </c>
      <c r="E225">
        <f t="shared" si="8"/>
        <v>73124</v>
      </c>
    </row>
    <row r="226" spans="1:5">
      <c r="A226" s="46">
        <v>732121</v>
      </c>
      <c r="B226" s="46" t="s">
        <v>947</v>
      </c>
      <c r="C226">
        <f t="shared" si="6"/>
        <v>732</v>
      </c>
      <c r="D226">
        <f t="shared" si="7"/>
        <v>7321</v>
      </c>
      <c r="E226">
        <f t="shared" si="8"/>
        <v>73212</v>
      </c>
    </row>
    <row r="227" spans="1:5">
      <c r="A227" s="46">
        <v>732131</v>
      </c>
      <c r="B227" s="46" t="s">
        <v>948</v>
      </c>
      <c r="C227">
        <f t="shared" si="6"/>
        <v>732</v>
      </c>
      <c r="D227">
        <f t="shared" si="7"/>
        <v>7321</v>
      </c>
      <c r="E227">
        <f t="shared" si="8"/>
        <v>73213</v>
      </c>
    </row>
    <row r="228" spans="1:5">
      <c r="A228" s="46">
        <v>732141</v>
      </c>
      <c r="B228" s="46" t="s">
        <v>949</v>
      </c>
      <c r="C228">
        <f t="shared" si="6"/>
        <v>732</v>
      </c>
      <c r="D228">
        <f t="shared" si="7"/>
        <v>7321</v>
      </c>
      <c r="E228">
        <f t="shared" si="8"/>
        <v>73214</v>
      </c>
    </row>
    <row r="229" spans="1:5">
      <c r="A229" s="46">
        <v>732151</v>
      </c>
      <c r="B229" s="46" t="s">
        <v>950</v>
      </c>
      <c r="C229">
        <f t="shared" si="6"/>
        <v>732</v>
      </c>
      <c r="D229">
        <f t="shared" si="7"/>
        <v>7321</v>
      </c>
      <c r="E229">
        <f t="shared" si="8"/>
        <v>73215</v>
      </c>
    </row>
    <row r="230" spans="1:5">
      <c r="A230" s="46">
        <v>732241</v>
      </c>
      <c r="B230" s="46" t="s">
        <v>951</v>
      </c>
      <c r="C230">
        <f t="shared" si="6"/>
        <v>732</v>
      </c>
      <c r="D230">
        <f t="shared" si="7"/>
        <v>7322</v>
      </c>
      <c r="E230">
        <f t="shared" si="8"/>
        <v>73224</v>
      </c>
    </row>
    <row r="231" spans="1:5">
      <c r="A231" s="46">
        <v>732251</v>
      </c>
      <c r="B231" s="46" t="s">
        <v>952</v>
      </c>
      <c r="C231">
        <f t="shared" si="6"/>
        <v>732</v>
      </c>
      <c r="D231">
        <f t="shared" si="7"/>
        <v>7322</v>
      </c>
      <c r="E231">
        <f t="shared" si="8"/>
        <v>73225</v>
      </c>
    </row>
    <row r="232" spans="1:5">
      <c r="A232" s="46">
        <v>732221</v>
      </c>
      <c r="B232" s="46" t="s">
        <v>953</v>
      </c>
      <c r="C232">
        <f t="shared" si="6"/>
        <v>732</v>
      </c>
      <c r="D232">
        <f t="shared" si="7"/>
        <v>7322</v>
      </c>
      <c r="E232">
        <f t="shared" si="8"/>
        <v>73222</v>
      </c>
    </row>
    <row r="233" spans="1:5">
      <c r="A233" s="46">
        <v>732311</v>
      </c>
      <c r="B233" s="46" t="s">
        <v>954</v>
      </c>
      <c r="C233">
        <f t="shared" si="6"/>
        <v>732</v>
      </c>
      <c r="D233">
        <f t="shared" si="7"/>
        <v>7323</v>
      </c>
      <c r="E233">
        <f t="shared" si="8"/>
        <v>73231</v>
      </c>
    </row>
    <row r="234" spans="1:5">
      <c r="A234" s="46">
        <v>732321</v>
      </c>
      <c r="B234" s="46" t="s">
        <v>955</v>
      </c>
      <c r="C234">
        <f t="shared" si="6"/>
        <v>732</v>
      </c>
      <c r="D234">
        <f t="shared" si="7"/>
        <v>7323</v>
      </c>
      <c r="E234">
        <f t="shared" si="8"/>
        <v>73232</v>
      </c>
    </row>
    <row r="235" spans="1:5">
      <c r="A235" s="46">
        <v>732331</v>
      </c>
      <c r="B235" s="46" t="s">
        <v>956</v>
      </c>
      <c r="C235">
        <f t="shared" si="6"/>
        <v>732</v>
      </c>
      <c r="D235">
        <f t="shared" si="7"/>
        <v>7323</v>
      </c>
      <c r="E235">
        <f t="shared" si="8"/>
        <v>73233</v>
      </c>
    </row>
    <row r="236" spans="1:5">
      <c r="A236" s="46">
        <v>732341</v>
      </c>
      <c r="B236" s="46" t="s">
        <v>957</v>
      </c>
      <c r="C236">
        <f t="shared" si="6"/>
        <v>732</v>
      </c>
      <c r="D236">
        <f t="shared" si="7"/>
        <v>7323</v>
      </c>
      <c r="E236">
        <f t="shared" si="8"/>
        <v>73234</v>
      </c>
    </row>
    <row r="237" spans="1:5">
      <c r="A237" s="46">
        <v>732441</v>
      </c>
      <c r="B237" s="46" t="s">
        <v>958</v>
      </c>
      <c r="C237">
        <f t="shared" si="6"/>
        <v>732</v>
      </c>
      <c r="D237">
        <f t="shared" si="7"/>
        <v>7324</v>
      </c>
      <c r="E237">
        <f t="shared" si="8"/>
        <v>73244</v>
      </c>
    </row>
    <row r="238" spans="1:5">
      <c r="A238" s="46">
        <v>732431</v>
      </c>
      <c r="B238" s="46" t="s">
        <v>959</v>
      </c>
      <c r="C238">
        <f t="shared" si="6"/>
        <v>732</v>
      </c>
      <c r="D238">
        <f t="shared" si="7"/>
        <v>7324</v>
      </c>
      <c r="E238">
        <f t="shared" si="8"/>
        <v>73243</v>
      </c>
    </row>
    <row r="239" spans="1:5">
      <c r="A239" s="46">
        <v>732411</v>
      </c>
      <c r="B239" s="46" t="s">
        <v>960</v>
      </c>
      <c r="C239">
        <f t="shared" ref="C239:C302" si="9">+VALUE(LEFT(A239,3))</f>
        <v>732</v>
      </c>
      <c r="D239">
        <f t="shared" ref="D239:D302" si="10">+VALUE(LEFT($A239,4))</f>
        <v>7324</v>
      </c>
      <c r="E239">
        <f t="shared" ref="E239:E302" si="11">+VALUE(LEFT($A239,5))</f>
        <v>73241</v>
      </c>
    </row>
    <row r="240" spans="1:5">
      <c r="A240" s="46">
        <v>732421</v>
      </c>
      <c r="B240" s="46" t="s">
        <v>961</v>
      </c>
      <c r="C240">
        <f t="shared" si="9"/>
        <v>732</v>
      </c>
      <c r="D240">
        <f t="shared" si="10"/>
        <v>7324</v>
      </c>
      <c r="E240">
        <f t="shared" si="11"/>
        <v>73242</v>
      </c>
    </row>
    <row r="241" spans="1:5">
      <c r="A241" s="46">
        <v>733121</v>
      </c>
      <c r="B241" s="46" t="s">
        <v>962</v>
      </c>
      <c r="C241">
        <f t="shared" si="9"/>
        <v>733</v>
      </c>
      <c r="D241">
        <f t="shared" si="10"/>
        <v>7331</v>
      </c>
      <c r="E241">
        <f t="shared" si="11"/>
        <v>73312</v>
      </c>
    </row>
    <row r="242" spans="1:5">
      <c r="A242" s="46">
        <v>733131</v>
      </c>
      <c r="B242" s="46" t="s">
        <v>963</v>
      </c>
      <c r="C242">
        <f t="shared" si="9"/>
        <v>733</v>
      </c>
      <c r="D242">
        <f t="shared" si="10"/>
        <v>7331</v>
      </c>
      <c r="E242">
        <f t="shared" si="11"/>
        <v>73313</v>
      </c>
    </row>
    <row r="243" spans="1:5">
      <c r="A243" s="46">
        <v>733133</v>
      </c>
      <c r="B243" s="46" t="s">
        <v>964</v>
      </c>
      <c r="C243">
        <f t="shared" si="9"/>
        <v>733</v>
      </c>
      <c r="D243">
        <f t="shared" si="10"/>
        <v>7331</v>
      </c>
      <c r="E243">
        <f t="shared" si="11"/>
        <v>73313</v>
      </c>
    </row>
    <row r="244" spans="1:5">
      <c r="A244" s="46">
        <v>733135</v>
      </c>
      <c r="B244" s="46" t="s">
        <v>965</v>
      </c>
      <c r="C244">
        <f t="shared" si="9"/>
        <v>733</v>
      </c>
      <c r="D244">
        <f t="shared" si="10"/>
        <v>7331</v>
      </c>
      <c r="E244">
        <f t="shared" si="11"/>
        <v>73313</v>
      </c>
    </row>
    <row r="245" spans="1:5">
      <c r="A245" s="46">
        <v>733141</v>
      </c>
      <c r="B245" s="46" t="s">
        <v>966</v>
      </c>
      <c r="C245">
        <f t="shared" si="9"/>
        <v>733</v>
      </c>
      <c r="D245">
        <f t="shared" si="10"/>
        <v>7331</v>
      </c>
      <c r="E245">
        <f t="shared" si="11"/>
        <v>73314</v>
      </c>
    </row>
    <row r="246" spans="1:5">
      <c r="A246" s="46">
        <v>733142</v>
      </c>
      <c r="B246" s="46" t="s">
        <v>967</v>
      </c>
      <c r="C246">
        <f t="shared" si="9"/>
        <v>733</v>
      </c>
      <c r="D246">
        <f t="shared" si="10"/>
        <v>7331</v>
      </c>
      <c r="E246">
        <f t="shared" si="11"/>
        <v>73314</v>
      </c>
    </row>
    <row r="247" spans="1:5">
      <c r="A247" s="46">
        <v>733144</v>
      </c>
      <c r="B247" s="46" t="s">
        <v>968</v>
      </c>
      <c r="C247">
        <f t="shared" si="9"/>
        <v>733</v>
      </c>
      <c r="D247">
        <f t="shared" si="10"/>
        <v>7331</v>
      </c>
      <c r="E247">
        <f t="shared" si="11"/>
        <v>73314</v>
      </c>
    </row>
    <row r="248" spans="1:5">
      <c r="A248" s="46">
        <v>733146</v>
      </c>
      <c r="B248" s="46" t="s">
        <v>969</v>
      </c>
      <c r="C248">
        <f t="shared" si="9"/>
        <v>733</v>
      </c>
      <c r="D248">
        <f t="shared" si="10"/>
        <v>7331</v>
      </c>
      <c r="E248">
        <f t="shared" si="11"/>
        <v>73314</v>
      </c>
    </row>
    <row r="249" spans="1:5">
      <c r="A249" s="46">
        <v>733147</v>
      </c>
      <c r="B249" s="46" t="s">
        <v>970</v>
      </c>
      <c r="C249">
        <f t="shared" si="9"/>
        <v>733</v>
      </c>
      <c r="D249">
        <f t="shared" si="10"/>
        <v>7331</v>
      </c>
      <c r="E249">
        <f t="shared" si="11"/>
        <v>73314</v>
      </c>
    </row>
    <row r="250" spans="1:5">
      <c r="A250" s="46">
        <v>733148</v>
      </c>
      <c r="B250" s="46" t="s">
        <v>971</v>
      </c>
      <c r="C250">
        <f t="shared" si="9"/>
        <v>733</v>
      </c>
      <c r="D250">
        <f t="shared" si="10"/>
        <v>7331</v>
      </c>
      <c r="E250">
        <f t="shared" si="11"/>
        <v>73314</v>
      </c>
    </row>
    <row r="251" spans="1:5">
      <c r="A251" s="46">
        <v>733151</v>
      </c>
      <c r="B251" s="46" t="s">
        <v>972</v>
      </c>
      <c r="C251">
        <f t="shared" si="9"/>
        <v>733</v>
      </c>
      <c r="D251">
        <f t="shared" si="10"/>
        <v>7331</v>
      </c>
      <c r="E251">
        <f t="shared" si="11"/>
        <v>73315</v>
      </c>
    </row>
    <row r="252" spans="1:5">
      <c r="A252" s="46">
        <v>733152</v>
      </c>
      <c r="B252" s="46" t="s">
        <v>973</v>
      </c>
      <c r="C252">
        <f t="shared" si="9"/>
        <v>733</v>
      </c>
      <c r="D252">
        <f t="shared" si="10"/>
        <v>7331</v>
      </c>
      <c r="E252">
        <f t="shared" si="11"/>
        <v>73315</v>
      </c>
    </row>
    <row r="253" spans="1:5">
      <c r="A253" s="46">
        <v>733154</v>
      </c>
      <c r="B253" s="46" t="s">
        <v>974</v>
      </c>
      <c r="C253">
        <f t="shared" si="9"/>
        <v>733</v>
      </c>
      <c r="D253">
        <f t="shared" si="10"/>
        <v>7331</v>
      </c>
      <c r="E253">
        <f t="shared" si="11"/>
        <v>73315</v>
      </c>
    </row>
    <row r="254" spans="1:5">
      <c r="A254" s="46">
        <v>733156</v>
      </c>
      <c r="B254" s="46" t="s">
        <v>975</v>
      </c>
      <c r="C254">
        <f t="shared" si="9"/>
        <v>733</v>
      </c>
      <c r="D254">
        <f t="shared" si="10"/>
        <v>7331</v>
      </c>
      <c r="E254">
        <f t="shared" si="11"/>
        <v>73315</v>
      </c>
    </row>
    <row r="255" spans="1:5">
      <c r="A255" s="46">
        <v>733157</v>
      </c>
      <c r="B255" s="46" t="s">
        <v>976</v>
      </c>
      <c r="C255">
        <f t="shared" si="9"/>
        <v>733</v>
      </c>
      <c r="D255">
        <f t="shared" si="10"/>
        <v>7331</v>
      </c>
      <c r="E255">
        <f t="shared" si="11"/>
        <v>73315</v>
      </c>
    </row>
    <row r="256" spans="1:5">
      <c r="A256" s="46">
        <v>733158</v>
      </c>
      <c r="B256" s="46" t="s">
        <v>977</v>
      </c>
      <c r="C256">
        <f t="shared" si="9"/>
        <v>733</v>
      </c>
      <c r="D256">
        <f t="shared" si="10"/>
        <v>7331</v>
      </c>
      <c r="E256">
        <f t="shared" si="11"/>
        <v>73315</v>
      </c>
    </row>
    <row r="257" spans="1:5">
      <c r="A257" s="46">
        <v>733162</v>
      </c>
      <c r="B257" s="46" t="s">
        <v>978</v>
      </c>
      <c r="C257">
        <f t="shared" si="9"/>
        <v>733</v>
      </c>
      <c r="D257">
        <f t="shared" si="10"/>
        <v>7331</v>
      </c>
      <c r="E257">
        <f t="shared" si="11"/>
        <v>73316</v>
      </c>
    </row>
    <row r="258" spans="1:5">
      <c r="A258" s="46">
        <v>733163</v>
      </c>
      <c r="B258" s="46" t="s">
        <v>979</v>
      </c>
      <c r="C258">
        <f t="shared" si="9"/>
        <v>733</v>
      </c>
      <c r="D258">
        <f t="shared" si="10"/>
        <v>7331</v>
      </c>
      <c r="E258">
        <f t="shared" si="11"/>
        <v>73316</v>
      </c>
    </row>
    <row r="259" spans="1:5">
      <c r="A259" s="46">
        <v>733164</v>
      </c>
      <c r="B259" s="46" t="s">
        <v>980</v>
      </c>
      <c r="C259">
        <f t="shared" si="9"/>
        <v>733</v>
      </c>
      <c r="D259">
        <f t="shared" si="10"/>
        <v>7331</v>
      </c>
      <c r="E259">
        <f t="shared" si="11"/>
        <v>73316</v>
      </c>
    </row>
    <row r="260" spans="1:5">
      <c r="A260" s="46">
        <v>733166</v>
      </c>
      <c r="B260" s="46" t="s">
        <v>981</v>
      </c>
      <c r="C260">
        <f t="shared" si="9"/>
        <v>733</v>
      </c>
      <c r="D260">
        <f t="shared" si="10"/>
        <v>7331</v>
      </c>
      <c r="E260">
        <f t="shared" si="11"/>
        <v>73316</v>
      </c>
    </row>
    <row r="261" spans="1:5">
      <c r="A261" s="46">
        <v>733167</v>
      </c>
      <c r="B261" s="46" t="s">
        <v>982</v>
      </c>
      <c r="C261">
        <f t="shared" si="9"/>
        <v>733</v>
      </c>
      <c r="D261">
        <f t="shared" si="10"/>
        <v>7331</v>
      </c>
      <c r="E261">
        <f t="shared" si="11"/>
        <v>73316</v>
      </c>
    </row>
    <row r="262" spans="1:5">
      <c r="A262" s="46">
        <v>733168</v>
      </c>
      <c r="B262" s="46" t="s">
        <v>983</v>
      </c>
      <c r="C262">
        <f t="shared" si="9"/>
        <v>733</v>
      </c>
      <c r="D262">
        <f t="shared" si="10"/>
        <v>7331</v>
      </c>
      <c r="E262">
        <f t="shared" si="11"/>
        <v>73316</v>
      </c>
    </row>
    <row r="263" spans="1:5">
      <c r="A263" s="46">
        <v>733231</v>
      </c>
      <c r="B263" s="46" t="s">
        <v>984</v>
      </c>
      <c r="C263">
        <f t="shared" si="9"/>
        <v>733</v>
      </c>
      <c r="D263">
        <f t="shared" si="10"/>
        <v>7332</v>
      </c>
      <c r="E263">
        <f t="shared" si="11"/>
        <v>73323</v>
      </c>
    </row>
    <row r="264" spans="1:5">
      <c r="A264" s="46">
        <v>733241</v>
      </c>
      <c r="B264" s="46" t="s">
        <v>985</v>
      </c>
      <c r="C264">
        <f t="shared" si="9"/>
        <v>733</v>
      </c>
      <c r="D264">
        <f t="shared" si="10"/>
        <v>7332</v>
      </c>
      <c r="E264">
        <f t="shared" si="11"/>
        <v>73324</v>
      </c>
    </row>
    <row r="265" spans="1:5">
      <c r="A265" s="46">
        <v>733242</v>
      </c>
      <c r="B265" s="46" t="s">
        <v>986</v>
      </c>
      <c r="C265">
        <f t="shared" si="9"/>
        <v>733</v>
      </c>
      <c r="D265">
        <f t="shared" si="10"/>
        <v>7332</v>
      </c>
      <c r="E265">
        <f t="shared" si="11"/>
        <v>73324</v>
      </c>
    </row>
    <row r="266" spans="1:5">
      <c r="A266" s="46">
        <v>733251</v>
      </c>
      <c r="B266" s="46" t="s">
        <v>987</v>
      </c>
      <c r="C266">
        <f t="shared" si="9"/>
        <v>733</v>
      </c>
      <c r="D266">
        <f t="shared" si="10"/>
        <v>7332</v>
      </c>
      <c r="E266">
        <f t="shared" si="11"/>
        <v>73325</v>
      </c>
    </row>
    <row r="267" spans="1:5">
      <c r="A267" s="46">
        <v>733252</v>
      </c>
      <c r="B267" s="46" t="s">
        <v>988</v>
      </c>
      <c r="C267">
        <f t="shared" si="9"/>
        <v>733</v>
      </c>
      <c r="D267">
        <f t="shared" si="10"/>
        <v>7332</v>
      </c>
      <c r="E267">
        <f t="shared" si="11"/>
        <v>73325</v>
      </c>
    </row>
    <row r="268" spans="1:5">
      <c r="A268" s="46">
        <v>733253</v>
      </c>
      <c r="B268" s="46" t="s">
        <v>989</v>
      </c>
      <c r="C268">
        <f t="shared" si="9"/>
        <v>733</v>
      </c>
      <c r="D268">
        <f t="shared" si="10"/>
        <v>7332</v>
      </c>
      <c r="E268">
        <f t="shared" si="11"/>
        <v>73325</v>
      </c>
    </row>
    <row r="269" spans="1:5">
      <c r="A269" s="46">
        <v>733221</v>
      </c>
      <c r="B269" s="46" t="s">
        <v>990</v>
      </c>
      <c r="C269">
        <f t="shared" si="9"/>
        <v>733</v>
      </c>
      <c r="D269">
        <f t="shared" si="10"/>
        <v>7332</v>
      </c>
      <c r="E269">
        <f t="shared" si="11"/>
        <v>73322</v>
      </c>
    </row>
    <row r="270" spans="1:5">
      <c r="A270" s="46">
        <v>741122</v>
      </c>
      <c r="B270" s="46" t="s">
        <v>991</v>
      </c>
      <c r="C270">
        <f t="shared" si="9"/>
        <v>741</v>
      </c>
      <c r="D270">
        <f t="shared" si="10"/>
        <v>7411</v>
      </c>
      <c r="E270">
        <f t="shared" si="11"/>
        <v>74112</v>
      </c>
    </row>
    <row r="271" spans="1:5">
      <c r="A271" s="46">
        <v>741131</v>
      </c>
      <c r="B271" s="46" t="s">
        <v>992</v>
      </c>
      <c r="C271">
        <f t="shared" si="9"/>
        <v>741</v>
      </c>
      <c r="D271">
        <f t="shared" si="10"/>
        <v>7411</v>
      </c>
      <c r="E271">
        <f t="shared" si="11"/>
        <v>74113</v>
      </c>
    </row>
    <row r="272" spans="1:5">
      <c r="A272" s="46">
        <v>741141</v>
      </c>
      <c r="B272" s="46" t="s">
        <v>993</v>
      </c>
      <c r="C272">
        <f t="shared" si="9"/>
        <v>741</v>
      </c>
      <c r="D272">
        <f t="shared" si="10"/>
        <v>7411</v>
      </c>
      <c r="E272">
        <f t="shared" si="11"/>
        <v>74114</v>
      </c>
    </row>
    <row r="273" spans="1:5">
      <c r="A273" s="46">
        <v>741142</v>
      </c>
      <c r="B273" s="46" t="s">
        <v>994</v>
      </c>
      <c r="C273">
        <f t="shared" si="9"/>
        <v>741</v>
      </c>
      <c r="D273">
        <f t="shared" si="10"/>
        <v>7411</v>
      </c>
      <c r="E273">
        <f t="shared" si="11"/>
        <v>74114</v>
      </c>
    </row>
    <row r="274" spans="1:5">
      <c r="A274" s="46">
        <v>741151</v>
      </c>
      <c r="B274" s="46" t="s">
        <v>995</v>
      </c>
      <c r="C274">
        <f t="shared" si="9"/>
        <v>741</v>
      </c>
      <c r="D274">
        <f t="shared" si="10"/>
        <v>7411</v>
      </c>
      <c r="E274">
        <f t="shared" si="11"/>
        <v>74115</v>
      </c>
    </row>
    <row r="275" spans="1:5">
      <c r="A275" s="46">
        <v>741152</v>
      </c>
      <c r="B275" s="46" t="s">
        <v>996</v>
      </c>
      <c r="C275">
        <f t="shared" si="9"/>
        <v>741</v>
      </c>
      <c r="D275">
        <f t="shared" si="10"/>
        <v>7411</v>
      </c>
      <c r="E275">
        <f t="shared" si="11"/>
        <v>74115</v>
      </c>
    </row>
    <row r="276" spans="1:5">
      <c r="A276" s="46">
        <v>741221</v>
      </c>
      <c r="B276" s="46" t="s">
        <v>997</v>
      </c>
      <c r="C276">
        <f t="shared" si="9"/>
        <v>741</v>
      </c>
      <c r="D276">
        <f t="shared" si="10"/>
        <v>7412</v>
      </c>
      <c r="E276">
        <f t="shared" si="11"/>
        <v>74122</v>
      </c>
    </row>
    <row r="277" spans="1:5">
      <c r="A277" s="46">
        <v>741222</v>
      </c>
      <c r="B277" s="46" t="s">
        <v>998</v>
      </c>
      <c r="C277">
        <f t="shared" si="9"/>
        <v>741</v>
      </c>
      <c r="D277">
        <f t="shared" si="10"/>
        <v>7412</v>
      </c>
      <c r="E277">
        <f t="shared" si="11"/>
        <v>74122</v>
      </c>
    </row>
    <row r="278" spans="1:5">
      <c r="A278" s="46">
        <v>741223</v>
      </c>
      <c r="B278" s="46" t="s">
        <v>999</v>
      </c>
      <c r="C278">
        <f t="shared" si="9"/>
        <v>741</v>
      </c>
      <c r="D278">
        <f t="shared" si="10"/>
        <v>7412</v>
      </c>
      <c r="E278">
        <f t="shared" si="11"/>
        <v>74122</v>
      </c>
    </row>
    <row r="279" spans="1:5">
      <c r="A279" s="46">
        <v>741224</v>
      </c>
      <c r="B279" s="46" t="s">
        <v>1000</v>
      </c>
      <c r="C279">
        <f t="shared" si="9"/>
        <v>741</v>
      </c>
      <c r="D279">
        <f t="shared" si="10"/>
        <v>7412</v>
      </c>
      <c r="E279">
        <f t="shared" si="11"/>
        <v>74122</v>
      </c>
    </row>
    <row r="280" spans="1:5">
      <c r="A280" s="46">
        <v>741241</v>
      </c>
      <c r="B280" s="46" t="s">
        <v>1001</v>
      </c>
      <c r="C280">
        <f t="shared" si="9"/>
        <v>741</v>
      </c>
      <c r="D280">
        <f t="shared" si="10"/>
        <v>7412</v>
      </c>
      <c r="E280">
        <f t="shared" si="11"/>
        <v>74124</v>
      </c>
    </row>
    <row r="281" spans="1:5">
      <c r="A281" s="46">
        <v>741262</v>
      </c>
      <c r="B281" s="46" t="s">
        <v>1002</v>
      </c>
      <c r="C281">
        <f t="shared" si="9"/>
        <v>741</v>
      </c>
      <c r="D281">
        <f t="shared" si="10"/>
        <v>7412</v>
      </c>
      <c r="E281">
        <f t="shared" si="11"/>
        <v>74126</v>
      </c>
    </row>
    <row r="282" spans="1:5">
      <c r="A282" s="46">
        <v>741411</v>
      </c>
      <c r="B282" s="46" t="s">
        <v>1003</v>
      </c>
      <c r="C282">
        <f t="shared" si="9"/>
        <v>741</v>
      </c>
      <c r="D282">
        <f t="shared" si="10"/>
        <v>7414</v>
      </c>
      <c r="E282">
        <f t="shared" si="11"/>
        <v>74141</v>
      </c>
    </row>
    <row r="283" spans="1:5">
      <c r="A283" s="46">
        <v>741413</v>
      </c>
      <c r="B283" s="46" t="s">
        <v>1004</v>
      </c>
      <c r="C283">
        <f t="shared" si="9"/>
        <v>741</v>
      </c>
      <c r="D283">
        <f t="shared" si="10"/>
        <v>7414</v>
      </c>
      <c r="E283">
        <f t="shared" si="11"/>
        <v>74141</v>
      </c>
    </row>
    <row r="284" spans="1:5">
      <c r="A284" s="46">
        <v>741414</v>
      </c>
      <c r="B284" s="46" t="s">
        <v>1005</v>
      </c>
      <c r="C284">
        <f t="shared" si="9"/>
        <v>741</v>
      </c>
      <c r="D284">
        <f t="shared" si="10"/>
        <v>7414</v>
      </c>
      <c r="E284">
        <f t="shared" si="11"/>
        <v>74141</v>
      </c>
    </row>
    <row r="285" spans="1:5">
      <c r="A285" s="46">
        <v>741511</v>
      </c>
      <c r="B285" s="46" t="s">
        <v>1006</v>
      </c>
      <c r="C285">
        <f t="shared" si="9"/>
        <v>741</v>
      </c>
      <c r="D285">
        <f t="shared" si="10"/>
        <v>7415</v>
      </c>
      <c r="E285">
        <f t="shared" si="11"/>
        <v>74151</v>
      </c>
    </row>
    <row r="286" spans="1:5">
      <c r="A286" s="46">
        <v>741515</v>
      </c>
      <c r="B286" s="46" t="s">
        <v>1007</v>
      </c>
      <c r="C286">
        <f t="shared" si="9"/>
        <v>741</v>
      </c>
      <c r="D286">
        <f t="shared" si="10"/>
        <v>7415</v>
      </c>
      <c r="E286">
        <f t="shared" si="11"/>
        <v>74151</v>
      </c>
    </row>
    <row r="287" spans="1:5">
      <c r="A287" s="46">
        <v>741516</v>
      </c>
      <c r="B287" s="46" t="s">
        <v>1008</v>
      </c>
      <c r="C287">
        <f t="shared" si="9"/>
        <v>741</v>
      </c>
      <c r="D287">
        <f t="shared" si="10"/>
        <v>7415</v>
      </c>
      <c r="E287">
        <f t="shared" si="11"/>
        <v>74151</v>
      </c>
    </row>
    <row r="288" spans="1:5">
      <c r="A288" s="46">
        <v>741517</v>
      </c>
      <c r="B288" s="46" t="s">
        <v>1009</v>
      </c>
      <c r="C288">
        <f t="shared" si="9"/>
        <v>741</v>
      </c>
      <c r="D288">
        <f t="shared" si="10"/>
        <v>7415</v>
      </c>
      <c r="E288">
        <f t="shared" si="11"/>
        <v>74151</v>
      </c>
    </row>
    <row r="289" spans="1:5">
      <c r="A289" s="46">
        <v>741512</v>
      </c>
      <c r="B289" s="46" t="s">
        <v>1010</v>
      </c>
      <c r="C289">
        <f t="shared" si="9"/>
        <v>741</v>
      </c>
      <c r="D289">
        <f t="shared" si="10"/>
        <v>7415</v>
      </c>
      <c r="E289">
        <f t="shared" si="11"/>
        <v>74151</v>
      </c>
    </row>
    <row r="290" spans="1:5">
      <c r="A290" s="46">
        <v>741521</v>
      </c>
      <c r="B290" s="46" t="s">
        <v>1011</v>
      </c>
      <c r="C290">
        <f t="shared" si="9"/>
        <v>741</v>
      </c>
      <c r="D290">
        <f t="shared" si="10"/>
        <v>7415</v>
      </c>
      <c r="E290">
        <f t="shared" si="11"/>
        <v>74152</v>
      </c>
    </row>
    <row r="291" spans="1:5">
      <c r="A291" s="46">
        <v>741522</v>
      </c>
      <c r="B291" s="46" t="s">
        <v>1012</v>
      </c>
      <c r="C291">
        <f t="shared" si="9"/>
        <v>741</v>
      </c>
      <c r="D291">
        <f t="shared" si="10"/>
        <v>7415</v>
      </c>
      <c r="E291">
        <f t="shared" si="11"/>
        <v>74152</v>
      </c>
    </row>
    <row r="292" spans="1:5">
      <c r="A292" s="46">
        <v>741524</v>
      </c>
      <c r="B292" s="46" t="s">
        <v>1013</v>
      </c>
      <c r="C292">
        <f t="shared" si="9"/>
        <v>741</v>
      </c>
      <c r="D292">
        <f t="shared" si="10"/>
        <v>7415</v>
      </c>
      <c r="E292">
        <f t="shared" si="11"/>
        <v>74152</v>
      </c>
    </row>
    <row r="293" spans="1:5">
      <c r="A293" s="46">
        <v>741525</v>
      </c>
      <c r="B293" s="46" t="s">
        <v>1014</v>
      </c>
      <c r="C293">
        <f t="shared" si="9"/>
        <v>741</v>
      </c>
      <c r="D293">
        <f t="shared" si="10"/>
        <v>7415</v>
      </c>
      <c r="E293">
        <f t="shared" si="11"/>
        <v>74152</v>
      </c>
    </row>
    <row r="294" spans="1:5">
      <c r="A294" s="46">
        <v>741526</v>
      </c>
      <c r="B294" s="46" t="s">
        <v>1015</v>
      </c>
      <c r="C294">
        <f t="shared" si="9"/>
        <v>741</v>
      </c>
      <c r="D294">
        <f t="shared" si="10"/>
        <v>7415</v>
      </c>
      <c r="E294">
        <f t="shared" si="11"/>
        <v>74152</v>
      </c>
    </row>
    <row r="295" spans="1:5">
      <c r="A295" s="46">
        <v>741528</v>
      </c>
      <c r="B295" s="46" t="s">
        <v>1016</v>
      </c>
      <c r="C295">
        <f t="shared" si="9"/>
        <v>741</v>
      </c>
      <c r="D295">
        <f t="shared" si="10"/>
        <v>7415</v>
      </c>
      <c r="E295">
        <f t="shared" si="11"/>
        <v>74152</v>
      </c>
    </row>
    <row r="296" spans="1:5">
      <c r="A296" s="46">
        <v>741531</v>
      </c>
      <c r="B296" s="46" t="s">
        <v>1017</v>
      </c>
      <c r="C296">
        <f t="shared" si="9"/>
        <v>741</v>
      </c>
      <c r="D296">
        <f t="shared" si="10"/>
        <v>7415</v>
      </c>
      <c r="E296">
        <f t="shared" si="11"/>
        <v>74153</v>
      </c>
    </row>
    <row r="297" spans="1:5">
      <c r="A297" s="46">
        <v>741532</v>
      </c>
      <c r="B297" s="46" t="s">
        <v>1018</v>
      </c>
      <c r="C297">
        <f t="shared" si="9"/>
        <v>741</v>
      </c>
      <c r="D297">
        <f t="shared" si="10"/>
        <v>7415</v>
      </c>
      <c r="E297">
        <f t="shared" si="11"/>
        <v>74153</v>
      </c>
    </row>
    <row r="298" spans="1:5">
      <c r="A298" s="46">
        <v>741533</v>
      </c>
      <c r="B298" s="46" t="s">
        <v>1019</v>
      </c>
      <c r="C298">
        <f t="shared" si="9"/>
        <v>741</v>
      </c>
      <c r="D298">
        <f t="shared" si="10"/>
        <v>7415</v>
      </c>
      <c r="E298">
        <f t="shared" si="11"/>
        <v>74153</v>
      </c>
    </row>
    <row r="299" spans="1:5">
      <c r="A299" s="46">
        <v>741534</v>
      </c>
      <c r="B299" s="46" t="s">
        <v>1020</v>
      </c>
      <c r="C299">
        <f t="shared" si="9"/>
        <v>741</v>
      </c>
      <c r="D299">
        <f t="shared" si="10"/>
        <v>7415</v>
      </c>
      <c r="E299">
        <f t="shared" si="11"/>
        <v>74153</v>
      </c>
    </row>
    <row r="300" spans="1:5">
      <c r="A300" s="46">
        <v>741535</v>
      </c>
      <c r="B300" s="46" t="s">
        <v>1021</v>
      </c>
      <c r="C300">
        <f t="shared" si="9"/>
        <v>741</v>
      </c>
      <c r="D300">
        <f t="shared" si="10"/>
        <v>7415</v>
      </c>
      <c r="E300">
        <f t="shared" si="11"/>
        <v>74153</v>
      </c>
    </row>
    <row r="301" spans="1:5">
      <c r="A301" s="46">
        <v>741536</v>
      </c>
      <c r="B301" s="46" t="s">
        <v>1022</v>
      </c>
      <c r="C301">
        <f t="shared" si="9"/>
        <v>741</v>
      </c>
      <c r="D301">
        <f t="shared" si="10"/>
        <v>7415</v>
      </c>
      <c r="E301">
        <f t="shared" si="11"/>
        <v>74153</v>
      </c>
    </row>
    <row r="302" spans="1:5">
      <c r="A302" s="46">
        <v>741538</v>
      </c>
      <c r="B302" s="46" t="s">
        <v>1023</v>
      </c>
      <c r="C302">
        <f t="shared" si="9"/>
        <v>741</v>
      </c>
      <c r="D302">
        <f t="shared" si="10"/>
        <v>7415</v>
      </c>
      <c r="E302">
        <f t="shared" si="11"/>
        <v>74153</v>
      </c>
    </row>
    <row r="303" spans="1:5">
      <c r="A303" s="46">
        <v>741537</v>
      </c>
      <c r="B303" s="46" t="s">
        <v>1024</v>
      </c>
      <c r="C303">
        <f t="shared" ref="C303:C366" si="12">+VALUE(LEFT(A303,3))</f>
        <v>741</v>
      </c>
      <c r="D303">
        <f t="shared" ref="D303:D366" si="13">+VALUE(LEFT($A303,4))</f>
        <v>7415</v>
      </c>
      <c r="E303">
        <f t="shared" ref="E303:E366" si="14">+VALUE(LEFT($A303,5))</f>
        <v>74153</v>
      </c>
    </row>
    <row r="304" spans="1:5">
      <c r="A304" s="46">
        <v>741541</v>
      </c>
      <c r="B304" s="46" t="s">
        <v>1025</v>
      </c>
      <c r="C304">
        <f t="shared" si="12"/>
        <v>741</v>
      </c>
      <c r="D304">
        <f t="shared" si="13"/>
        <v>7415</v>
      </c>
      <c r="E304">
        <f t="shared" si="14"/>
        <v>74154</v>
      </c>
    </row>
    <row r="305" spans="1:5">
      <c r="A305" s="46">
        <v>741542</v>
      </c>
      <c r="B305" s="46" t="s">
        <v>1026</v>
      </c>
      <c r="C305">
        <f t="shared" si="12"/>
        <v>741</v>
      </c>
      <c r="D305">
        <f t="shared" si="13"/>
        <v>7415</v>
      </c>
      <c r="E305">
        <f t="shared" si="14"/>
        <v>74154</v>
      </c>
    </row>
    <row r="306" spans="1:5">
      <c r="A306" s="46">
        <v>741543</v>
      </c>
      <c r="B306" s="46" t="s">
        <v>1027</v>
      </c>
      <c r="C306">
        <f t="shared" si="12"/>
        <v>741</v>
      </c>
      <c r="D306">
        <f t="shared" si="13"/>
        <v>7415</v>
      </c>
      <c r="E306">
        <f t="shared" si="14"/>
        <v>74154</v>
      </c>
    </row>
    <row r="307" spans="1:5">
      <c r="A307" s="46">
        <v>741544</v>
      </c>
      <c r="B307" s="46" t="s">
        <v>1028</v>
      </c>
      <c r="C307">
        <f t="shared" si="12"/>
        <v>741</v>
      </c>
      <c r="D307">
        <f t="shared" si="13"/>
        <v>7415</v>
      </c>
      <c r="E307">
        <f t="shared" si="14"/>
        <v>74154</v>
      </c>
    </row>
    <row r="308" spans="1:5">
      <c r="A308" s="46">
        <v>741562</v>
      </c>
      <c r="B308" s="46" t="s">
        <v>1029</v>
      </c>
      <c r="C308">
        <f t="shared" si="12"/>
        <v>741</v>
      </c>
      <c r="D308">
        <f t="shared" si="13"/>
        <v>7415</v>
      </c>
      <c r="E308">
        <f t="shared" si="14"/>
        <v>74156</v>
      </c>
    </row>
    <row r="309" spans="1:5">
      <c r="A309" s="46">
        <v>741563</v>
      </c>
      <c r="B309" s="46" t="s">
        <v>1030</v>
      </c>
      <c r="C309">
        <f t="shared" si="12"/>
        <v>741</v>
      </c>
      <c r="D309">
        <f t="shared" si="13"/>
        <v>7415</v>
      </c>
      <c r="E309">
        <f t="shared" si="14"/>
        <v>74156</v>
      </c>
    </row>
    <row r="310" spans="1:5">
      <c r="A310" s="46">
        <v>741565</v>
      </c>
      <c r="B310" s="46" t="s">
        <v>1031</v>
      </c>
      <c r="C310">
        <f t="shared" si="12"/>
        <v>741</v>
      </c>
      <c r="D310">
        <f t="shared" si="13"/>
        <v>7415</v>
      </c>
      <c r="E310">
        <f t="shared" si="14"/>
        <v>74156</v>
      </c>
    </row>
    <row r="311" spans="1:5">
      <c r="A311" s="46">
        <v>741566</v>
      </c>
      <c r="B311" s="46" t="s">
        <v>1032</v>
      </c>
      <c r="C311">
        <f t="shared" si="12"/>
        <v>741</v>
      </c>
      <c r="D311">
        <f t="shared" si="13"/>
        <v>7415</v>
      </c>
      <c r="E311">
        <f t="shared" si="14"/>
        <v>74156</v>
      </c>
    </row>
    <row r="312" spans="1:5">
      <c r="A312" s="46">
        <v>741567</v>
      </c>
      <c r="B312" s="46" t="s">
        <v>1033</v>
      </c>
      <c r="C312">
        <f t="shared" si="12"/>
        <v>741</v>
      </c>
      <c r="D312">
        <f t="shared" si="13"/>
        <v>7415</v>
      </c>
      <c r="E312">
        <f t="shared" si="14"/>
        <v>74156</v>
      </c>
    </row>
    <row r="313" spans="1:5">
      <c r="A313" s="46">
        <v>741581</v>
      </c>
      <c r="B313" s="46" t="s">
        <v>1034</v>
      </c>
      <c r="C313">
        <f t="shared" si="12"/>
        <v>741</v>
      </c>
      <c r="D313">
        <f t="shared" si="13"/>
        <v>7415</v>
      </c>
      <c r="E313">
        <f t="shared" si="14"/>
        <v>74158</v>
      </c>
    </row>
    <row r="314" spans="1:5">
      <c r="A314" s="46">
        <v>741582</v>
      </c>
      <c r="B314" s="46" t="s">
        <v>1035</v>
      </c>
      <c r="C314">
        <f t="shared" si="12"/>
        <v>741</v>
      </c>
      <c r="D314">
        <f t="shared" si="13"/>
        <v>7415</v>
      </c>
      <c r="E314">
        <f t="shared" si="14"/>
        <v>74158</v>
      </c>
    </row>
    <row r="315" spans="1:5">
      <c r="A315" s="46">
        <v>741591</v>
      </c>
      <c r="B315" s="46" t="s">
        <v>1036</v>
      </c>
      <c r="C315">
        <f t="shared" si="12"/>
        <v>741</v>
      </c>
      <c r="D315">
        <f t="shared" si="13"/>
        <v>7415</v>
      </c>
      <c r="E315">
        <f t="shared" si="14"/>
        <v>74159</v>
      </c>
    </row>
    <row r="316" spans="1:5">
      <c r="A316" s="46">
        <v>741593</v>
      </c>
      <c r="B316" s="46" t="s">
        <v>1037</v>
      </c>
      <c r="C316">
        <f t="shared" si="12"/>
        <v>741</v>
      </c>
      <c r="D316">
        <f t="shared" si="13"/>
        <v>7415</v>
      </c>
      <c r="E316">
        <f t="shared" si="14"/>
        <v>74159</v>
      </c>
    </row>
    <row r="317" spans="1:5">
      <c r="A317" s="46">
        <v>741551</v>
      </c>
      <c r="B317" s="46" t="s">
        <v>1038</v>
      </c>
      <c r="C317">
        <f t="shared" si="12"/>
        <v>741</v>
      </c>
      <c r="D317">
        <f t="shared" si="13"/>
        <v>7415</v>
      </c>
      <c r="E317">
        <f t="shared" si="14"/>
        <v>74155</v>
      </c>
    </row>
    <row r="318" spans="1:5">
      <c r="A318" s="46">
        <v>742122</v>
      </c>
      <c r="B318" s="46" t="s">
        <v>1039</v>
      </c>
      <c r="C318">
        <f t="shared" si="12"/>
        <v>742</v>
      </c>
      <c r="D318">
        <f t="shared" si="13"/>
        <v>7421</v>
      </c>
      <c r="E318">
        <f t="shared" si="14"/>
        <v>74212</v>
      </c>
    </row>
    <row r="319" spans="1:5">
      <c r="A319" s="46">
        <v>742123</v>
      </c>
      <c r="B319" s="46" t="s">
        <v>1040</v>
      </c>
      <c r="C319">
        <f t="shared" si="12"/>
        <v>742</v>
      </c>
      <c r="D319">
        <f t="shared" si="13"/>
        <v>7421</v>
      </c>
      <c r="E319">
        <f t="shared" si="14"/>
        <v>74212</v>
      </c>
    </row>
    <row r="320" spans="1:5">
      <c r="A320" s="46">
        <v>742124</v>
      </c>
      <c r="B320" s="46" t="s">
        <v>1041</v>
      </c>
      <c r="C320">
        <f t="shared" si="12"/>
        <v>742</v>
      </c>
      <c r="D320">
        <f t="shared" si="13"/>
        <v>7421</v>
      </c>
      <c r="E320">
        <f t="shared" si="14"/>
        <v>74212</v>
      </c>
    </row>
    <row r="321" spans="1:5">
      <c r="A321" s="46">
        <v>742128</v>
      </c>
      <c r="B321" s="46" t="s">
        <v>1042</v>
      </c>
      <c r="C321">
        <f t="shared" si="12"/>
        <v>742</v>
      </c>
      <c r="D321">
        <f t="shared" si="13"/>
        <v>7421</v>
      </c>
      <c r="E321">
        <f t="shared" si="14"/>
        <v>74212</v>
      </c>
    </row>
    <row r="322" spans="1:5">
      <c r="A322" s="46">
        <v>742129</v>
      </c>
      <c r="B322" s="46" t="s">
        <v>1043</v>
      </c>
      <c r="C322">
        <f t="shared" si="12"/>
        <v>742</v>
      </c>
      <c r="D322">
        <f t="shared" si="13"/>
        <v>7421</v>
      </c>
      <c r="E322">
        <f t="shared" si="14"/>
        <v>74212</v>
      </c>
    </row>
    <row r="323" spans="1:5">
      <c r="A323" s="46">
        <v>742126</v>
      </c>
      <c r="B323" s="46" t="s">
        <v>1044</v>
      </c>
      <c r="C323">
        <f t="shared" si="12"/>
        <v>742</v>
      </c>
      <c r="D323">
        <f t="shared" si="13"/>
        <v>7421</v>
      </c>
      <c r="E323">
        <f t="shared" si="14"/>
        <v>74212</v>
      </c>
    </row>
    <row r="324" spans="1:5">
      <c r="A324" s="46">
        <v>742121</v>
      </c>
      <c r="B324" s="46" t="s">
        <v>1045</v>
      </c>
      <c r="C324">
        <f t="shared" si="12"/>
        <v>742</v>
      </c>
      <c r="D324">
        <f t="shared" si="13"/>
        <v>7421</v>
      </c>
      <c r="E324">
        <f t="shared" si="14"/>
        <v>74212</v>
      </c>
    </row>
    <row r="325" spans="1:5">
      <c r="A325" s="46">
        <v>742135</v>
      </c>
      <c r="B325" s="46" t="s">
        <v>1046</v>
      </c>
      <c r="C325">
        <f t="shared" si="12"/>
        <v>742</v>
      </c>
      <c r="D325">
        <f t="shared" si="13"/>
        <v>7421</v>
      </c>
      <c r="E325">
        <f t="shared" si="14"/>
        <v>74213</v>
      </c>
    </row>
    <row r="326" spans="1:5">
      <c r="A326" s="46">
        <v>742141</v>
      </c>
      <c r="B326" s="46" t="s">
        <v>1047</v>
      </c>
      <c r="C326">
        <f t="shared" si="12"/>
        <v>742</v>
      </c>
      <c r="D326">
        <f t="shared" si="13"/>
        <v>7421</v>
      </c>
      <c r="E326">
        <f t="shared" si="14"/>
        <v>74214</v>
      </c>
    </row>
    <row r="327" spans="1:5">
      <c r="A327" s="46">
        <v>742142</v>
      </c>
      <c r="B327" s="46" t="s">
        <v>1048</v>
      </c>
      <c r="C327">
        <f t="shared" si="12"/>
        <v>742</v>
      </c>
      <c r="D327">
        <f t="shared" si="13"/>
        <v>7421</v>
      </c>
      <c r="E327">
        <f t="shared" si="14"/>
        <v>74214</v>
      </c>
    </row>
    <row r="328" spans="1:5">
      <c r="A328" s="46">
        <v>742143</v>
      </c>
      <c r="B328" s="46" t="s">
        <v>1049</v>
      </c>
      <c r="C328">
        <f t="shared" si="12"/>
        <v>742</v>
      </c>
      <c r="D328">
        <f t="shared" si="13"/>
        <v>7421</v>
      </c>
      <c r="E328">
        <f t="shared" si="14"/>
        <v>74214</v>
      </c>
    </row>
    <row r="329" spans="1:5">
      <c r="A329" s="46">
        <v>742144</v>
      </c>
      <c r="B329" s="46" t="s">
        <v>1050</v>
      </c>
      <c r="C329">
        <f t="shared" si="12"/>
        <v>742</v>
      </c>
      <c r="D329">
        <f t="shared" si="13"/>
        <v>7421</v>
      </c>
      <c r="E329">
        <f t="shared" si="14"/>
        <v>74214</v>
      </c>
    </row>
    <row r="330" spans="1:5">
      <c r="A330" s="46">
        <v>742145</v>
      </c>
      <c r="B330" s="46" t="s">
        <v>1051</v>
      </c>
      <c r="C330">
        <f t="shared" si="12"/>
        <v>742</v>
      </c>
      <c r="D330">
        <f t="shared" si="13"/>
        <v>7421</v>
      </c>
      <c r="E330">
        <f t="shared" si="14"/>
        <v>74214</v>
      </c>
    </row>
    <row r="331" spans="1:5">
      <c r="A331" s="46">
        <v>742146</v>
      </c>
      <c r="B331" s="46" t="s">
        <v>1052</v>
      </c>
      <c r="C331">
        <f t="shared" si="12"/>
        <v>742</v>
      </c>
      <c r="D331">
        <f t="shared" si="13"/>
        <v>7421</v>
      </c>
      <c r="E331">
        <f t="shared" si="14"/>
        <v>74214</v>
      </c>
    </row>
    <row r="332" spans="1:5">
      <c r="A332" s="46">
        <v>742151</v>
      </c>
      <c r="B332" s="46" t="s">
        <v>1053</v>
      </c>
      <c r="C332">
        <f t="shared" si="12"/>
        <v>742</v>
      </c>
      <c r="D332">
        <f t="shared" si="13"/>
        <v>7421</v>
      </c>
      <c r="E332">
        <f t="shared" si="14"/>
        <v>74215</v>
      </c>
    </row>
    <row r="333" spans="1:5">
      <c r="A333" s="46">
        <v>742152</v>
      </c>
      <c r="B333" s="46" t="s">
        <v>1054</v>
      </c>
      <c r="C333">
        <f t="shared" si="12"/>
        <v>742</v>
      </c>
      <c r="D333">
        <f t="shared" si="13"/>
        <v>7421</v>
      </c>
      <c r="E333">
        <f t="shared" si="14"/>
        <v>74215</v>
      </c>
    </row>
    <row r="334" spans="1:5">
      <c r="A334" s="46">
        <v>742153</v>
      </c>
      <c r="B334" s="46" t="s">
        <v>1055</v>
      </c>
      <c r="C334">
        <f t="shared" si="12"/>
        <v>742</v>
      </c>
      <c r="D334">
        <f t="shared" si="13"/>
        <v>7421</v>
      </c>
      <c r="E334">
        <f t="shared" si="14"/>
        <v>74215</v>
      </c>
    </row>
    <row r="335" spans="1:5">
      <c r="A335" s="46">
        <v>742154</v>
      </c>
      <c r="B335" s="46" t="s">
        <v>1056</v>
      </c>
      <c r="C335">
        <f t="shared" si="12"/>
        <v>742</v>
      </c>
      <c r="D335">
        <f t="shared" si="13"/>
        <v>7421</v>
      </c>
      <c r="E335">
        <f t="shared" si="14"/>
        <v>74215</v>
      </c>
    </row>
    <row r="336" spans="1:5">
      <c r="A336" s="46">
        <v>742155</v>
      </c>
      <c r="B336" s="46" t="s">
        <v>1057</v>
      </c>
      <c r="C336">
        <f t="shared" si="12"/>
        <v>742</v>
      </c>
      <c r="D336">
        <f t="shared" si="13"/>
        <v>7421</v>
      </c>
      <c r="E336">
        <f t="shared" si="14"/>
        <v>74215</v>
      </c>
    </row>
    <row r="337" spans="1:5">
      <c r="A337" s="46">
        <v>742156</v>
      </c>
      <c r="B337" s="46" t="s">
        <v>1058</v>
      </c>
      <c r="C337">
        <f t="shared" si="12"/>
        <v>742</v>
      </c>
      <c r="D337">
        <f t="shared" si="13"/>
        <v>7421</v>
      </c>
      <c r="E337">
        <f t="shared" si="14"/>
        <v>74215</v>
      </c>
    </row>
    <row r="338" spans="1:5">
      <c r="A338" s="46">
        <v>742213</v>
      </c>
      <c r="B338" s="46" t="s">
        <v>1059</v>
      </c>
      <c r="C338">
        <f t="shared" si="12"/>
        <v>742</v>
      </c>
      <c r="D338">
        <f t="shared" si="13"/>
        <v>7422</v>
      </c>
      <c r="E338">
        <f t="shared" si="14"/>
        <v>74221</v>
      </c>
    </row>
    <row r="339" spans="1:5">
      <c r="A339" s="46">
        <v>742221</v>
      </c>
      <c r="B339" s="46" t="s">
        <v>1060</v>
      </c>
      <c r="C339">
        <f t="shared" si="12"/>
        <v>742</v>
      </c>
      <c r="D339">
        <f t="shared" si="13"/>
        <v>7422</v>
      </c>
      <c r="E339">
        <f t="shared" si="14"/>
        <v>74222</v>
      </c>
    </row>
    <row r="340" spans="1:5">
      <c r="A340" s="46">
        <v>742222</v>
      </c>
      <c r="B340" s="46" t="s">
        <v>1061</v>
      </c>
      <c r="C340">
        <f t="shared" si="12"/>
        <v>742</v>
      </c>
      <c r="D340">
        <f t="shared" si="13"/>
        <v>7422</v>
      </c>
      <c r="E340">
        <f t="shared" si="14"/>
        <v>74222</v>
      </c>
    </row>
    <row r="341" spans="1:5">
      <c r="A341" s="46">
        <v>742223</v>
      </c>
      <c r="B341" s="46" t="s">
        <v>1062</v>
      </c>
      <c r="C341">
        <f t="shared" si="12"/>
        <v>742</v>
      </c>
      <c r="D341">
        <f t="shared" si="13"/>
        <v>7422</v>
      </c>
      <c r="E341">
        <f t="shared" si="14"/>
        <v>74222</v>
      </c>
    </row>
    <row r="342" spans="1:5">
      <c r="A342" s="46">
        <v>742225</v>
      </c>
      <c r="B342" s="46" t="s">
        <v>1063</v>
      </c>
      <c r="C342">
        <f t="shared" si="12"/>
        <v>742</v>
      </c>
      <c r="D342">
        <f t="shared" si="13"/>
        <v>7422</v>
      </c>
      <c r="E342">
        <f t="shared" si="14"/>
        <v>74222</v>
      </c>
    </row>
    <row r="343" spans="1:5">
      <c r="A343" s="46">
        <v>742226</v>
      </c>
      <c r="B343" s="46" t="s">
        <v>1064</v>
      </c>
      <c r="C343">
        <f t="shared" si="12"/>
        <v>742</v>
      </c>
      <c r="D343">
        <f t="shared" si="13"/>
        <v>7422</v>
      </c>
      <c r="E343">
        <f t="shared" si="14"/>
        <v>74222</v>
      </c>
    </row>
    <row r="344" spans="1:5">
      <c r="A344" s="46">
        <v>742227</v>
      </c>
      <c r="B344" s="46" t="s">
        <v>1065</v>
      </c>
      <c r="C344">
        <f t="shared" si="12"/>
        <v>742</v>
      </c>
      <c r="D344">
        <f t="shared" si="13"/>
        <v>7422</v>
      </c>
      <c r="E344">
        <f t="shared" si="14"/>
        <v>74222</v>
      </c>
    </row>
    <row r="345" spans="1:5">
      <c r="A345" s="46">
        <v>742228</v>
      </c>
      <c r="B345" s="46" t="s">
        <v>1066</v>
      </c>
      <c r="C345">
        <f t="shared" si="12"/>
        <v>742</v>
      </c>
      <c r="D345">
        <f t="shared" si="13"/>
        <v>7422</v>
      </c>
      <c r="E345">
        <f t="shared" si="14"/>
        <v>74222</v>
      </c>
    </row>
    <row r="346" spans="1:5">
      <c r="A346" s="46">
        <v>742229</v>
      </c>
      <c r="B346" s="46" t="s">
        <v>1067</v>
      </c>
      <c r="C346">
        <f t="shared" si="12"/>
        <v>742</v>
      </c>
      <c r="D346">
        <f t="shared" si="13"/>
        <v>7422</v>
      </c>
      <c r="E346">
        <f t="shared" si="14"/>
        <v>74222</v>
      </c>
    </row>
    <row r="347" spans="1:5">
      <c r="A347" s="46">
        <v>742224</v>
      </c>
      <c r="B347" s="46" t="s">
        <v>1068</v>
      </c>
      <c r="C347">
        <f t="shared" si="12"/>
        <v>742</v>
      </c>
      <c r="D347">
        <f t="shared" si="13"/>
        <v>7422</v>
      </c>
      <c r="E347">
        <f t="shared" si="14"/>
        <v>74222</v>
      </c>
    </row>
    <row r="348" spans="1:5">
      <c r="A348" s="46">
        <v>742231</v>
      </c>
      <c r="B348" s="46" t="s">
        <v>1069</v>
      </c>
      <c r="C348">
        <f t="shared" si="12"/>
        <v>742</v>
      </c>
      <c r="D348">
        <f t="shared" si="13"/>
        <v>7422</v>
      </c>
      <c r="E348">
        <f t="shared" si="14"/>
        <v>74223</v>
      </c>
    </row>
    <row r="349" spans="1:5">
      <c r="A349" s="46">
        <v>742233</v>
      </c>
      <c r="B349" s="46" t="s">
        <v>1070</v>
      </c>
      <c r="C349">
        <f t="shared" si="12"/>
        <v>742</v>
      </c>
      <c r="D349">
        <f t="shared" si="13"/>
        <v>7422</v>
      </c>
      <c r="E349">
        <f t="shared" si="14"/>
        <v>74223</v>
      </c>
    </row>
    <row r="350" spans="1:5">
      <c r="A350" s="46">
        <v>742241</v>
      </c>
      <c r="B350" s="46" t="s">
        <v>1071</v>
      </c>
      <c r="C350">
        <f t="shared" si="12"/>
        <v>742</v>
      </c>
      <c r="D350">
        <f t="shared" si="13"/>
        <v>7422</v>
      </c>
      <c r="E350">
        <f t="shared" si="14"/>
        <v>74224</v>
      </c>
    </row>
    <row r="351" spans="1:5">
      <c r="A351" s="46">
        <v>742242</v>
      </c>
      <c r="B351" s="46" t="s">
        <v>1072</v>
      </c>
      <c r="C351">
        <f t="shared" si="12"/>
        <v>742</v>
      </c>
      <c r="D351">
        <f t="shared" si="13"/>
        <v>7422</v>
      </c>
      <c r="E351">
        <f t="shared" si="14"/>
        <v>74224</v>
      </c>
    </row>
    <row r="352" spans="1:5">
      <c r="A352" s="46">
        <v>742251</v>
      </c>
      <c r="B352" s="46" t="s">
        <v>1073</v>
      </c>
      <c r="C352">
        <f t="shared" si="12"/>
        <v>742</v>
      </c>
      <c r="D352">
        <f t="shared" si="13"/>
        <v>7422</v>
      </c>
      <c r="E352">
        <f t="shared" si="14"/>
        <v>74225</v>
      </c>
    </row>
    <row r="353" spans="1:5">
      <c r="A353" s="46">
        <v>742253</v>
      </c>
      <c r="B353" s="46" t="s">
        <v>1074</v>
      </c>
      <c r="C353">
        <f t="shared" si="12"/>
        <v>742</v>
      </c>
      <c r="D353">
        <f t="shared" si="13"/>
        <v>7422</v>
      </c>
      <c r="E353">
        <f t="shared" si="14"/>
        <v>74225</v>
      </c>
    </row>
    <row r="354" spans="1:5">
      <c r="A354" s="46">
        <v>742254</v>
      </c>
      <c r="B354" s="46" t="s">
        <v>1075</v>
      </c>
      <c r="C354">
        <f t="shared" si="12"/>
        <v>742</v>
      </c>
      <c r="D354">
        <f t="shared" si="13"/>
        <v>7422</v>
      </c>
      <c r="E354">
        <f t="shared" si="14"/>
        <v>74225</v>
      </c>
    </row>
    <row r="355" spans="1:5">
      <c r="A355" s="46">
        <v>742255</v>
      </c>
      <c r="B355" s="46" t="s">
        <v>1076</v>
      </c>
      <c r="C355">
        <f t="shared" si="12"/>
        <v>742</v>
      </c>
      <c r="D355">
        <f t="shared" si="13"/>
        <v>7422</v>
      </c>
      <c r="E355">
        <f t="shared" si="14"/>
        <v>74225</v>
      </c>
    </row>
    <row r="356" spans="1:5">
      <c r="A356" s="46">
        <v>742261</v>
      </c>
      <c r="B356" s="46" t="s">
        <v>1077</v>
      </c>
      <c r="C356">
        <f t="shared" si="12"/>
        <v>742</v>
      </c>
      <c r="D356">
        <f t="shared" si="13"/>
        <v>7422</v>
      </c>
      <c r="E356">
        <f t="shared" si="14"/>
        <v>74226</v>
      </c>
    </row>
    <row r="357" spans="1:5">
      <c r="A357" s="46">
        <v>742271</v>
      </c>
      <c r="B357" s="46" t="s">
        <v>1078</v>
      </c>
      <c r="C357">
        <f t="shared" si="12"/>
        <v>742</v>
      </c>
      <c r="D357">
        <f t="shared" si="13"/>
        <v>7422</v>
      </c>
      <c r="E357">
        <f t="shared" si="14"/>
        <v>74227</v>
      </c>
    </row>
    <row r="358" spans="1:5">
      <c r="A358" s="46">
        <v>742272</v>
      </c>
      <c r="B358" s="46" t="s">
        <v>1079</v>
      </c>
      <c r="C358">
        <f t="shared" si="12"/>
        <v>742</v>
      </c>
      <c r="D358">
        <f t="shared" si="13"/>
        <v>7422</v>
      </c>
      <c r="E358">
        <f t="shared" si="14"/>
        <v>74227</v>
      </c>
    </row>
    <row r="359" spans="1:5">
      <c r="A359" s="46">
        <v>742282</v>
      </c>
      <c r="B359" s="46" t="s">
        <v>1080</v>
      </c>
      <c r="C359">
        <f t="shared" si="12"/>
        <v>742</v>
      </c>
      <c r="D359">
        <f t="shared" si="13"/>
        <v>7422</v>
      </c>
      <c r="E359">
        <f t="shared" si="14"/>
        <v>74228</v>
      </c>
    </row>
    <row r="360" spans="1:5">
      <c r="A360" s="46">
        <v>742283</v>
      </c>
      <c r="B360" s="46" t="s">
        <v>1081</v>
      </c>
      <c r="C360">
        <f t="shared" si="12"/>
        <v>742</v>
      </c>
      <c r="D360">
        <f t="shared" si="13"/>
        <v>7422</v>
      </c>
      <c r="E360">
        <f t="shared" si="14"/>
        <v>74228</v>
      </c>
    </row>
    <row r="361" spans="1:5">
      <c r="A361" s="46">
        <v>742284</v>
      </c>
      <c r="B361" s="46" t="s">
        <v>1082</v>
      </c>
      <c r="C361">
        <f t="shared" si="12"/>
        <v>742</v>
      </c>
      <c r="D361">
        <f t="shared" si="13"/>
        <v>7422</v>
      </c>
      <c r="E361">
        <f t="shared" si="14"/>
        <v>74228</v>
      </c>
    </row>
    <row r="362" spans="1:5">
      <c r="A362" s="46">
        <v>742285</v>
      </c>
      <c r="B362" s="46" t="s">
        <v>1083</v>
      </c>
      <c r="C362">
        <f t="shared" si="12"/>
        <v>742</v>
      </c>
      <c r="D362">
        <f t="shared" si="13"/>
        <v>7422</v>
      </c>
      <c r="E362">
        <f t="shared" si="14"/>
        <v>74228</v>
      </c>
    </row>
    <row r="363" spans="1:5">
      <c r="A363" s="46">
        <v>742286</v>
      </c>
      <c r="B363" s="46" t="s">
        <v>1084</v>
      </c>
      <c r="C363">
        <f t="shared" si="12"/>
        <v>742</v>
      </c>
      <c r="D363">
        <f t="shared" si="13"/>
        <v>7422</v>
      </c>
      <c r="E363">
        <f t="shared" si="14"/>
        <v>74228</v>
      </c>
    </row>
    <row r="364" spans="1:5">
      <c r="A364" s="46">
        <v>742287</v>
      </c>
      <c r="B364" s="46" t="s">
        <v>1085</v>
      </c>
      <c r="C364">
        <f t="shared" si="12"/>
        <v>742</v>
      </c>
      <c r="D364">
        <f t="shared" si="13"/>
        <v>7422</v>
      </c>
      <c r="E364">
        <f t="shared" si="14"/>
        <v>74228</v>
      </c>
    </row>
    <row r="365" spans="1:5">
      <c r="A365" s="46">
        <v>742288</v>
      </c>
      <c r="B365" s="46" t="s">
        <v>1086</v>
      </c>
      <c r="C365">
        <f t="shared" si="12"/>
        <v>742</v>
      </c>
      <c r="D365">
        <f t="shared" si="13"/>
        <v>7422</v>
      </c>
      <c r="E365">
        <f t="shared" si="14"/>
        <v>74228</v>
      </c>
    </row>
    <row r="366" spans="1:5">
      <c r="A366" s="46">
        <v>742289</v>
      </c>
      <c r="B366" s="46" t="s">
        <v>1087</v>
      </c>
      <c r="C366">
        <f t="shared" si="12"/>
        <v>742</v>
      </c>
      <c r="D366">
        <f t="shared" si="13"/>
        <v>7422</v>
      </c>
      <c r="E366">
        <f t="shared" si="14"/>
        <v>74228</v>
      </c>
    </row>
    <row r="367" spans="1:5">
      <c r="A367" s="46">
        <v>742291</v>
      </c>
      <c r="B367" s="46" t="s">
        <v>1088</v>
      </c>
      <c r="C367">
        <f t="shared" ref="C367:C430" si="15">+VALUE(LEFT(A367,3))</f>
        <v>742</v>
      </c>
      <c r="D367">
        <f t="shared" ref="D367:D430" si="16">+VALUE(LEFT($A367,4))</f>
        <v>7422</v>
      </c>
      <c r="E367">
        <f t="shared" ref="E367:E430" si="17">+VALUE(LEFT($A367,5))</f>
        <v>74229</v>
      </c>
    </row>
    <row r="368" spans="1:5">
      <c r="A368" s="46">
        <v>742292</v>
      </c>
      <c r="B368" s="46" t="s">
        <v>1089</v>
      </c>
      <c r="C368">
        <f t="shared" si="15"/>
        <v>742</v>
      </c>
      <c r="D368">
        <f t="shared" si="16"/>
        <v>7422</v>
      </c>
      <c r="E368">
        <f t="shared" si="17"/>
        <v>74229</v>
      </c>
    </row>
    <row r="369" spans="1:5">
      <c r="A369" s="46">
        <v>742293</v>
      </c>
      <c r="B369" s="46" t="s">
        <v>1090</v>
      </c>
      <c r="C369">
        <f t="shared" si="15"/>
        <v>742</v>
      </c>
      <c r="D369">
        <f t="shared" si="16"/>
        <v>7422</v>
      </c>
      <c r="E369">
        <f t="shared" si="17"/>
        <v>74229</v>
      </c>
    </row>
    <row r="370" spans="1:5">
      <c r="A370" s="46">
        <v>742294</v>
      </c>
      <c r="B370" s="46" t="s">
        <v>1091</v>
      </c>
      <c r="C370">
        <f t="shared" si="15"/>
        <v>742</v>
      </c>
      <c r="D370">
        <f t="shared" si="16"/>
        <v>7422</v>
      </c>
      <c r="E370">
        <f t="shared" si="17"/>
        <v>74229</v>
      </c>
    </row>
    <row r="371" spans="1:5">
      <c r="A371" s="46">
        <v>742295</v>
      </c>
      <c r="B371" s="46" t="s">
        <v>1092</v>
      </c>
      <c r="C371">
        <f t="shared" si="15"/>
        <v>742</v>
      </c>
      <c r="D371">
        <f t="shared" si="16"/>
        <v>7422</v>
      </c>
      <c r="E371">
        <f t="shared" si="17"/>
        <v>74229</v>
      </c>
    </row>
    <row r="372" spans="1:5">
      <c r="A372" s="46">
        <v>742312</v>
      </c>
      <c r="B372" s="46" t="s">
        <v>1093</v>
      </c>
      <c r="C372">
        <f t="shared" si="15"/>
        <v>742</v>
      </c>
      <c r="D372">
        <f t="shared" si="16"/>
        <v>7423</v>
      </c>
      <c r="E372">
        <f t="shared" si="17"/>
        <v>74231</v>
      </c>
    </row>
    <row r="373" spans="1:5">
      <c r="A373" s="46">
        <v>742313</v>
      </c>
      <c r="B373" s="46" t="s">
        <v>1094</v>
      </c>
      <c r="C373">
        <f t="shared" si="15"/>
        <v>742</v>
      </c>
      <c r="D373">
        <f t="shared" si="16"/>
        <v>7423</v>
      </c>
      <c r="E373">
        <f t="shared" si="17"/>
        <v>74231</v>
      </c>
    </row>
    <row r="374" spans="1:5">
      <c r="A374" s="46">
        <v>742314</v>
      </c>
      <c r="B374" s="46" t="s">
        <v>1095</v>
      </c>
      <c r="C374">
        <f t="shared" si="15"/>
        <v>742</v>
      </c>
      <c r="D374">
        <f t="shared" si="16"/>
        <v>7423</v>
      </c>
      <c r="E374">
        <f t="shared" si="17"/>
        <v>74231</v>
      </c>
    </row>
    <row r="375" spans="1:5">
      <c r="A375" s="46">
        <v>742315</v>
      </c>
      <c r="B375" s="46" t="s">
        <v>1096</v>
      </c>
      <c r="C375">
        <f t="shared" si="15"/>
        <v>742</v>
      </c>
      <c r="D375">
        <f t="shared" si="16"/>
        <v>7423</v>
      </c>
      <c r="E375">
        <f t="shared" si="17"/>
        <v>74231</v>
      </c>
    </row>
    <row r="376" spans="1:5">
      <c r="A376" s="46">
        <v>742321</v>
      </c>
      <c r="B376" s="46" t="s">
        <v>1097</v>
      </c>
      <c r="C376">
        <f t="shared" si="15"/>
        <v>742</v>
      </c>
      <c r="D376">
        <f t="shared" si="16"/>
        <v>7423</v>
      </c>
      <c r="E376">
        <f t="shared" si="17"/>
        <v>74232</v>
      </c>
    </row>
    <row r="377" spans="1:5">
      <c r="A377" s="46">
        <v>742322</v>
      </c>
      <c r="B377" s="46" t="s">
        <v>1098</v>
      </c>
      <c r="C377">
        <f t="shared" si="15"/>
        <v>742</v>
      </c>
      <c r="D377">
        <f t="shared" si="16"/>
        <v>7423</v>
      </c>
      <c r="E377">
        <f t="shared" si="17"/>
        <v>74232</v>
      </c>
    </row>
    <row r="378" spans="1:5">
      <c r="A378" s="46">
        <v>742323</v>
      </c>
      <c r="B378" s="46" t="s">
        <v>1099</v>
      </c>
      <c r="C378">
        <f t="shared" si="15"/>
        <v>742</v>
      </c>
      <c r="D378">
        <f t="shared" si="16"/>
        <v>7423</v>
      </c>
      <c r="E378">
        <f t="shared" si="17"/>
        <v>74232</v>
      </c>
    </row>
    <row r="379" spans="1:5">
      <c r="A379" s="46">
        <v>742324</v>
      </c>
      <c r="B379" s="46" t="s">
        <v>1100</v>
      </c>
      <c r="C379">
        <f t="shared" si="15"/>
        <v>742</v>
      </c>
      <c r="D379">
        <f t="shared" si="16"/>
        <v>7423</v>
      </c>
      <c r="E379">
        <f t="shared" si="17"/>
        <v>74232</v>
      </c>
    </row>
    <row r="380" spans="1:5">
      <c r="A380" s="46">
        <v>742325</v>
      </c>
      <c r="B380" s="46" t="s">
        <v>1101</v>
      </c>
      <c r="C380">
        <f t="shared" si="15"/>
        <v>742</v>
      </c>
      <c r="D380">
        <f t="shared" si="16"/>
        <v>7423</v>
      </c>
      <c r="E380">
        <f t="shared" si="17"/>
        <v>74232</v>
      </c>
    </row>
    <row r="381" spans="1:5">
      <c r="A381" s="46">
        <v>742327</v>
      </c>
      <c r="B381" s="46" t="s">
        <v>1102</v>
      </c>
      <c r="C381">
        <f t="shared" si="15"/>
        <v>742</v>
      </c>
      <c r="D381">
        <f t="shared" si="16"/>
        <v>7423</v>
      </c>
      <c r="E381">
        <f t="shared" si="17"/>
        <v>74232</v>
      </c>
    </row>
    <row r="382" spans="1:5">
      <c r="A382" s="46">
        <v>742328</v>
      </c>
      <c r="B382" s="46" t="s">
        <v>1103</v>
      </c>
      <c r="C382">
        <f t="shared" si="15"/>
        <v>742</v>
      </c>
      <c r="D382">
        <f t="shared" si="16"/>
        <v>7423</v>
      </c>
      <c r="E382">
        <f t="shared" si="17"/>
        <v>74232</v>
      </c>
    </row>
    <row r="383" spans="1:5">
      <c r="A383" s="46">
        <v>742329</v>
      </c>
      <c r="B383" s="46" t="s">
        <v>1104</v>
      </c>
      <c r="C383">
        <f t="shared" si="15"/>
        <v>742</v>
      </c>
      <c r="D383">
        <f t="shared" si="16"/>
        <v>7423</v>
      </c>
      <c r="E383">
        <f t="shared" si="17"/>
        <v>74232</v>
      </c>
    </row>
    <row r="384" spans="1:5">
      <c r="A384" s="46">
        <v>742331</v>
      </c>
      <c r="B384" s="46" t="s">
        <v>1105</v>
      </c>
      <c r="C384">
        <f t="shared" si="15"/>
        <v>742</v>
      </c>
      <c r="D384">
        <f t="shared" si="16"/>
        <v>7423</v>
      </c>
      <c r="E384">
        <f t="shared" si="17"/>
        <v>74233</v>
      </c>
    </row>
    <row r="385" spans="1:5">
      <c r="A385" s="46">
        <v>742341</v>
      </c>
      <c r="B385" s="46" t="s">
        <v>1106</v>
      </c>
      <c r="C385">
        <f t="shared" si="15"/>
        <v>742</v>
      </c>
      <c r="D385">
        <f t="shared" si="16"/>
        <v>7423</v>
      </c>
      <c r="E385">
        <f t="shared" si="17"/>
        <v>74234</v>
      </c>
    </row>
    <row r="386" spans="1:5">
      <c r="A386" s="46">
        <v>742351</v>
      </c>
      <c r="B386" s="46" t="s">
        <v>1107</v>
      </c>
      <c r="C386">
        <f t="shared" si="15"/>
        <v>742</v>
      </c>
      <c r="D386">
        <f t="shared" si="16"/>
        <v>7423</v>
      </c>
      <c r="E386">
        <f t="shared" si="17"/>
        <v>74235</v>
      </c>
    </row>
    <row r="387" spans="1:5">
      <c r="A387" s="46">
        <v>742362</v>
      </c>
      <c r="B387" s="46" t="s">
        <v>1108</v>
      </c>
      <c r="C387">
        <f t="shared" si="15"/>
        <v>742</v>
      </c>
      <c r="D387">
        <f t="shared" si="16"/>
        <v>7423</v>
      </c>
      <c r="E387">
        <f t="shared" si="17"/>
        <v>74236</v>
      </c>
    </row>
    <row r="388" spans="1:5">
      <c r="A388" s="46">
        <v>743121</v>
      </c>
      <c r="B388" s="46" t="s">
        <v>1109</v>
      </c>
      <c r="C388">
        <f t="shared" si="15"/>
        <v>743</v>
      </c>
      <c r="D388">
        <f t="shared" si="16"/>
        <v>7431</v>
      </c>
      <c r="E388">
        <f t="shared" si="17"/>
        <v>74312</v>
      </c>
    </row>
    <row r="389" spans="1:5">
      <c r="A389" s="46">
        <v>743122</v>
      </c>
      <c r="B389" s="46" t="s">
        <v>1110</v>
      </c>
      <c r="C389">
        <f t="shared" si="15"/>
        <v>743</v>
      </c>
      <c r="D389">
        <f t="shared" si="16"/>
        <v>7431</v>
      </c>
      <c r="E389">
        <f t="shared" si="17"/>
        <v>74312</v>
      </c>
    </row>
    <row r="390" spans="1:5">
      <c r="A390" s="46">
        <v>743123</v>
      </c>
      <c r="B390" s="46" t="s">
        <v>1111</v>
      </c>
      <c r="C390">
        <f t="shared" si="15"/>
        <v>743</v>
      </c>
      <c r="D390">
        <f t="shared" si="16"/>
        <v>7431</v>
      </c>
      <c r="E390">
        <f t="shared" si="17"/>
        <v>74312</v>
      </c>
    </row>
    <row r="391" spans="1:5">
      <c r="A391" s="46">
        <v>743124</v>
      </c>
      <c r="B391" s="46" t="s">
        <v>1112</v>
      </c>
      <c r="C391">
        <f t="shared" si="15"/>
        <v>743</v>
      </c>
      <c r="D391">
        <f t="shared" si="16"/>
        <v>7431</v>
      </c>
      <c r="E391">
        <f t="shared" si="17"/>
        <v>74312</v>
      </c>
    </row>
    <row r="392" spans="1:5">
      <c r="A392" s="46">
        <v>743221</v>
      </c>
      <c r="B392" s="46" t="s">
        <v>1113</v>
      </c>
      <c r="C392">
        <f t="shared" si="15"/>
        <v>743</v>
      </c>
      <c r="D392">
        <f t="shared" si="16"/>
        <v>7432</v>
      </c>
      <c r="E392">
        <f t="shared" si="17"/>
        <v>74322</v>
      </c>
    </row>
    <row r="393" spans="1:5">
      <c r="A393" s="46">
        <v>743223</v>
      </c>
      <c r="B393" s="46" t="s">
        <v>1114</v>
      </c>
      <c r="C393">
        <f t="shared" si="15"/>
        <v>743</v>
      </c>
      <c r="D393">
        <f t="shared" si="16"/>
        <v>7432</v>
      </c>
      <c r="E393">
        <f t="shared" si="17"/>
        <v>74322</v>
      </c>
    </row>
    <row r="394" spans="1:5">
      <c r="A394" s="46">
        <v>743224</v>
      </c>
      <c r="B394" s="46" t="s">
        <v>1115</v>
      </c>
      <c r="C394">
        <f t="shared" si="15"/>
        <v>743</v>
      </c>
      <c r="D394">
        <f t="shared" si="16"/>
        <v>7432</v>
      </c>
      <c r="E394">
        <f t="shared" si="17"/>
        <v>74322</v>
      </c>
    </row>
    <row r="395" spans="1:5">
      <c r="A395" s="46">
        <v>743225</v>
      </c>
      <c r="B395" s="46" t="s">
        <v>1116</v>
      </c>
      <c r="C395">
        <f t="shared" si="15"/>
        <v>743</v>
      </c>
      <c r="D395">
        <f t="shared" si="16"/>
        <v>7432</v>
      </c>
      <c r="E395">
        <f t="shared" si="17"/>
        <v>74322</v>
      </c>
    </row>
    <row r="396" spans="1:5">
      <c r="A396" s="46">
        <v>743321</v>
      </c>
      <c r="B396" s="46" t="s">
        <v>1117</v>
      </c>
      <c r="C396">
        <f t="shared" si="15"/>
        <v>743</v>
      </c>
      <c r="D396">
        <f t="shared" si="16"/>
        <v>7433</v>
      </c>
      <c r="E396">
        <f t="shared" si="17"/>
        <v>74332</v>
      </c>
    </row>
    <row r="397" spans="1:5">
      <c r="A397" s="46">
        <v>743322</v>
      </c>
      <c r="B397" s="46" t="s">
        <v>1118</v>
      </c>
      <c r="C397">
        <f t="shared" si="15"/>
        <v>743</v>
      </c>
      <c r="D397">
        <f t="shared" si="16"/>
        <v>7433</v>
      </c>
      <c r="E397">
        <f t="shared" si="17"/>
        <v>74332</v>
      </c>
    </row>
    <row r="398" spans="1:5">
      <c r="A398" s="46">
        <v>743323</v>
      </c>
      <c r="B398" s="46" t="s">
        <v>1119</v>
      </c>
      <c r="C398">
        <f t="shared" si="15"/>
        <v>743</v>
      </c>
      <c r="D398">
        <f t="shared" si="16"/>
        <v>7433</v>
      </c>
      <c r="E398">
        <f t="shared" si="17"/>
        <v>74332</v>
      </c>
    </row>
    <row r="399" spans="1:5">
      <c r="A399" s="46">
        <v>743324</v>
      </c>
      <c r="B399" s="46" t="s">
        <v>1120</v>
      </c>
      <c r="C399">
        <f t="shared" si="15"/>
        <v>743</v>
      </c>
      <c r="D399">
        <f t="shared" si="16"/>
        <v>7433</v>
      </c>
      <c r="E399">
        <f t="shared" si="17"/>
        <v>74332</v>
      </c>
    </row>
    <row r="400" spans="1:5">
      <c r="A400" s="46">
        <v>743326</v>
      </c>
      <c r="B400" s="46" t="s">
        <v>1121</v>
      </c>
      <c r="C400">
        <f t="shared" si="15"/>
        <v>743</v>
      </c>
      <c r="D400">
        <f t="shared" si="16"/>
        <v>7433</v>
      </c>
      <c r="E400">
        <f t="shared" si="17"/>
        <v>74332</v>
      </c>
    </row>
    <row r="401" spans="1:5">
      <c r="A401" s="46">
        <v>743327</v>
      </c>
      <c r="B401" s="46" t="s">
        <v>1122</v>
      </c>
      <c r="C401">
        <f t="shared" si="15"/>
        <v>743</v>
      </c>
      <c r="D401">
        <f t="shared" si="16"/>
        <v>7433</v>
      </c>
      <c r="E401">
        <f t="shared" si="17"/>
        <v>74332</v>
      </c>
    </row>
    <row r="402" spans="1:5">
      <c r="A402" s="46">
        <v>743328</v>
      </c>
      <c r="B402" s="46" t="s">
        <v>1123</v>
      </c>
      <c r="C402">
        <f t="shared" si="15"/>
        <v>743</v>
      </c>
      <c r="D402">
        <f t="shared" si="16"/>
        <v>7433</v>
      </c>
      <c r="E402">
        <f t="shared" si="17"/>
        <v>74332</v>
      </c>
    </row>
    <row r="403" spans="1:5">
      <c r="A403" s="46">
        <v>743329</v>
      </c>
      <c r="B403" s="46" t="s">
        <v>1124</v>
      </c>
      <c r="C403">
        <f t="shared" si="15"/>
        <v>743</v>
      </c>
      <c r="D403">
        <f t="shared" si="16"/>
        <v>7433</v>
      </c>
      <c r="E403">
        <f t="shared" si="17"/>
        <v>74332</v>
      </c>
    </row>
    <row r="404" spans="1:5">
      <c r="A404" s="46">
        <v>743331</v>
      </c>
      <c r="B404" s="46" t="s">
        <v>1125</v>
      </c>
      <c r="C404">
        <f t="shared" si="15"/>
        <v>743</v>
      </c>
      <c r="D404">
        <f t="shared" si="16"/>
        <v>7433</v>
      </c>
      <c r="E404">
        <f t="shared" si="17"/>
        <v>74333</v>
      </c>
    </row>
    <row r="405" spans="1:5">
      <c r="A405" s="46">
        <v>743341</v>
      </c>
      <c r="B405" s="46" t="s">
        <v>1126</v>
      </c>
      <c r="C405">
        <f t="shared" si="15"/>
        <v>743</v>
      </c>
      <c r="D405">
        <f t="shared" si="16"/>
        <v>7433</v>
      </c>
      <c r="E405">
        <f t="shared" si="17"/>
        <v>74334</v>
      </c>
    </row>
    <row r="406" spans="1:5">
      <c r="A406" s="46">
        <v>743342</v>
      </c>
      <c r="B406" s="46" t="s">
        <v>1127</v>
      </c>
      <c r="C406">
        <f t="shared" si="15"/>
        <v>743</v>
      </c>
      <c r="D406">
        <f t="shared" si="16"/>
        <v>7433</v>
      </c>
      <c r="E406">
        <f t="shared" si="17"/>
        <v>74334</v>
      </c>
    </row>
    <row r="407" spans="1:5">
      <c r="A407" s="46">
        <v>743343</v>
      </c>
      <c r="B407" s="46" t="s">
        <v>1128</v>
      </c>
      <c r="C407">
        <f t="shared" si="15"/>
        <v>743</v>
      </c>
      <c r="D407">
        <f t="shared" si="16"/>
        <v>7433</v>
      </c>
      <c r="E407">
        <f t="shared" si="17"/>
        <v>74334</v>
      </c>
    </row>
    <row r="408" spans="1:5">
      <c r="A408" s="46">
        <v>743351</v>
      </c>
      <c r="B408" s="46" t="s">
        <v>1129</v>
      </c>
      <c r="C408">
        <f t="shared" si="15"/>
        <v>743</v>
      </c>
      <c r="D408">
        <f t="shared" si="16"/>
        <v>7433</v>
      </c>
      <c r="E408">
        <f t="shared" si="17"/>
        <v>74335</v>
      </c>
    </row>
    <row r="409" spans="1:5">
      <c r="A409" s="46">
        <v>743353</v>
      </c>
      <c r="B409" s="46" t="s">
        <v>1130</v>
      </c>
      <c r="C409">
        <f t="shared" si="15"/>
        <v>743</v>
      </c>
      <c r="D409">
        <f t="shared" si="16"/>
        <v>7433</v>
      </c>
      <c r="E409">
        <f t="shared" si="17"/>
        <v>74335</v>
      </c>
    </row>
    <row r="410" spans="1:5">
      <c r="A410" s="46">
        <v>743354</v>
      </c>
      <c r="B410" s="46" t="s">
        <v>1131</v>
      </c>
      <c r="C410">
        <f t="shared" si="15"/>
        <v>743</v>
      </c>
      <c r="D410">
        <f t="shared" si="16"/>
        <v>7433</v>
      </c>
      <c r="E410">
        <f t="shared" si="17"/>
        <v>74335</v>
      </c>
    </row>
    <row r="411" spans="1:5">
      <c r="A411" s="46">
        <v>743421</v>
      </c>
      <c r="B411" s="46" t="s">
        <v>1132</v>
      </c>
      <c r="C411">
        <f t="shared" si="15"/>
        <v>743</v>
      </c>
      <c r="D411">
        <f t="shared" si="16"/>
        <v>7434</v>
      </c>
      <c r="E411">
        <f t="shared" si="17"/>
        <v>74342</v>
      </c>
    </row>
    <row r="412" spans="1:5">
      <c r="A412" s="46">
        <v>743422</v>
      </c>
      <c r="B412" s="46" t="s">
        <v>1133</v>
      </c>
      <c r="C412">
        <f t="shared" si="15"/>
        <v>743</v>
      </c>
      <c r="D412">
        <f t="shared" si="16"/>
        <v>7434</v>
      </c>
      <c r="E412">
        <f t="shared" si="17"/>
        <v>74342</v>
      </c>
    </row>
    <row r="413" spans="1:5">
      <c r="A413" s="46">
        <v>743441</v>
      </c>
      <c r="B413" s="46" t="s">
        <v>1134</v>
      </c>
      <c r="C413">
        <f t="shared" si="15"/>
        <v>743</v>
      </c>
      <c r="D413">
        <f t="shared" si="16"/>
        <v>7434</v>
      </c>
      <c r="E413">
        <f t="shared" si="17"/>
        <v>74344</v>
      </c>
    </row>
    <row r="414" spans="1:5">
      <c r="A414" s="46">
        <v>743521</v>
      </c>
      <c r="B414" s="46" t="s">
        <v>1135</v>
      </c>
      <c r="C414">
        <f t="shared" si="15"/>
        <v>743</v>
      </c>
      <c r="D414">
        <f t="shared" si="16"/>
        <v>7435</v>
      </c>
      <c r="E414">
        <f t="shared" si="17"/>
        <v>74352</v>
      </c>
    </row>
    <row r="415" spans="1:5">
      <c r="A415" s="46">
        <v>743522</v>
      </c>
      <c r="B415" s="46" t="s">
        <v>1136</v>
      </c>
      <c r="C415">
        <f t="shared" si="15"/>
        <v>743</v>
      </c>
      <c r="D415">
        <f t="shared" si="16"/>
        <v>7435</v>
      </c>
      <c r="E415">
        <f t="shared" si="17"/>
        <v>74352</v>
      </c>
    </row>
    <row r="416" spans="1:5">
      <c r="A416" s="46">
        <v>743523</v>
      </c>
      <c r="B416" s="46" t="s">
        <v>1137</v>
      </c>
      <c r="C416">
        <f t="shared" si="15"/>
        <v>743</v>
      </c>
      <c r="D416">
        <f t="shared" si="16"/>
        <v>7435</v>
      </c>
      <c r="E416">
        <f t="shared" si="17"/>
        <v>74352</v>
      </c>
    </row>
    <row r="417" spans="1:5">
      <c r="A417" s="46">
        <v>743524</v>
      </c>
      <c r="B417" s="46" t="s">
        <v>1138</v>
      </c>
      <c r="C417">
        <f t="shared" si="15"/>
        <v>743</v>
      </c>
      <c r="D417">
        <f t="shared" si="16"/>
        <v>7435</v>
      </c>
      <c r="E417">
        <f t="shared" si="17"/>
        <v>74352</v>
      </c>
    </row>
    <row r="418" spans="1:5">
      <c r="A418" s="46">
        <v>743525</v>
      </c>
      <c r="B418" s="46" t="s">
        <v>1139</v>
      </c>
      <c r="C418">
        <f t="shared" si="15"/>
        <v>743</v>
      </c>
      <c r="D418">
        <f t="shared" si="16"/>
        <v>7435</v>
      </c>
      <c r="E418">
        <f t="shared" si="17"/>
        <v>74352</v>
      </c>
    </row>
    <row r="419" spans="1:5">
      <c r="A419" s="46">
        <v>743526</v>
      </c>
      <c r="B419" s="46" t="s">
        <v>1140</v>
      </c>
      <c r="C419">
        <f t="shared" si="15"/>
        <v>743</v>
      </c>
      <c r="D419">
        <f t="shared" si="16"/>
        <v>7435</v>
      </c>
      <c r="E419">
        <f t="shared" si="17"/>
        <v>74352</v>
      </c>
    </row>
    <row r="420" spans="1:5">
      <c r="A420" s="46">
        <v>743921</v>
      </c>
      <c r="B420" s="46" t="s">
        <v>1141</v>
      </c>
      <c r="C420">
        <f t="shared" si="15"/>
        <v>743</v>
      </c>
      <c r="D420">
        <f t="shared" si="16"/>
        <v>7439</v>
      </c>
      <c r="E420">
        <f t="shared" si="17"/>
        <v>74392</v>
      </c>
    </row>
    <row r="421" spans="1:5">
      <c r="A421" s="46">
        <v>743922</v>
      </c>
      <c r="B421" s="46" t="s">
        <v>1142</v>
      </c>
      <c r="C421">
        <f t="shared" si="15"/>
        <v>743</v>
      </c>
      <c r="D421">
        <f t="shared" si="16"/>
        <v>7439</v>
      </c>
      <c r="E421">
        <f t="shared" si="17"/>
        <v>74392</v>
      </c>
    </row>
    <row r="422" spans="1:5">
      <c r="A422" s="46">
        <v>743923</v>
      </c>
      <c r="B422" s="46" t="s">
        <v>1143</v>
      </c>
      <c r="C422">
        <f t="shared" si="15"/>
        <v>743</v>
      </c>
      <c r="D422">
        <f t="shared" si="16"/>
        <v>7439</v>
      </c>
      <c r="E422">
        <f t="shared" si="17"/>
        <v>74392</v>
      </c>
    </row>
    <row r="423" spans="1:5">
      <c r="A423" s="46">
        <v>743924</v>
      </c>
      <c r="B423" s="46" t="s">
        <v>1144</v>
      </c>
      <c r="C423">
        <f t="shared" si="15"/>
        <v>743</v>
      </c>
      <c r="D423">
        <f t="shared" si="16"/>
        <v>7439</v>
      </c>
      <c r="E423">
        <f t="shared" si="17"/>
        <v>74392</v>
      </c>
    </row>
    <row r="424" spans="1:5">
      <c r="A424" s="46">
        <v>743925</v>
      </c>
      <c r="B424" s="46" t="s">
        <v>1145</v>
      </c>
      <c r="C424">
        <f t="shared" si="15"/>
        <v>743</v>
      </c>
      <c r="D424">
        <f t="shared" si="16"/>
        <v>7439</v>
      </c>
      <c r="E424">
        <f t="shared" si="17"/>
        <v>74392</v>
      </c>
    </row>
    <row r="425" spans="1:5">
      <c r="A425" s="46">
        <v>743926</v>
      </c>
      <c r="B425" s="46" t="s">
        <v>1146</v>
      </c>
      <c r="C425">
        <f t="shared" si="15"/>
        <v>743</v>
      </c>
      <c r="D425">
        <f t="shared" si="16"/>
        <v>7439</v>
      </c>
      <c r="E425">
        <f t="shared" si="17"/>
        <v>74392</v>
      </c>
    </row>
    <row r="426" spans="1:5">
      <c r="A426" s="46">
        <v>743929</v>
      </c>
      <c r="B426" s="46" t="s">
        <v>1147</v>
      </c>
      <c r="C426">
        <f t="shared" si="15"/>
        <v>743</v>
      </c>
      <c r="D426">
        <f t="shared" si="16"/>
        <v>7439</v>
      </c>
      <c r="E426">
        <f t="shared" si="17"/>
        <v>74392</v>
      </c>
    </row>
    <row r="427" spans="1:5">
      <c r="A427" s="46">
        <v>743951</v>
      </c>
      <c r="B427" s="46" t="s">
        <v>1148</v>
      </c>
      <c r="C427">
        <f t="shared" si="15"/>
        <v>743</v>
      </c>
      <c r="D427">
        <f t="shared" si="16"/>
        <v>7439</v>
      </c>
      <c r="E427">
        <f t="shared" si="17"/>
        <v>74395</v>
      </c>
    </row>
    <row r="428" spans="1:5">
      <c r="A428" s="46">
        <v>744121</v>
      </c>
      <c r="B428" s="46" t="s">
        <v>1149</v>
      </c>
      <c r="C428">
        <f t="shared" si="15"/>
        <v>744</v>
      </c>
      <c r="D428">
        <f t="shared" si="16"/>
        <v>7441</v>
      </c>
      <c r="E428">
        <f t="shared" si="17"/>
        <v>74412</v>
      </c>
    </row>
    <row r="429" spans="1:5">
      <c r="A429" s="46">
        <v>744141</v>
      </c>
      <c r="B429" s="46" t="s">
        <v>1150</v>
      </c>
      <c r="C429">
        <f t="shared" si="15"/>
        <v>744</v>
      </c>
      <c r="D429">
        <f t="shared" si="16"/>
        <v>7441</v>
      </c>
      <c r="E429">
        <f t="shared" si="17"/>
        <v>74414</v>
      </c>
    </row>
    <row r="430" spans="1:5">
      <c r="A430" s="46">
        <v>744142</v>
      </c>
      <c r="B430" s="46" t="s">
        <v>1151</v>
      </c>
      <c r="C430">
        <f t="shared" si="15"/>
        <v>744</v>
      </c>
      <c r="D430">
        <f t="shared" si="16"/>
        <v>7441</v>
      </c>
      <c r="E430">
        <f t="shared" si="17"/>
        <v>74414</v>
      </c>
    </row>
    <row r="431" spans="1:5">
      <c r="A431" s="46">
        <v>744151</v>
      </c>
      <c r="B431" s="46" t="s">
        <v>1152</v>
      </c>
      <c r="C431">
        <f t="shared" ref="C431:C494" si="18">+VALUE(LEFT(A431,3))</f>
        <v>744</v>
      </c>
      <c r="D431">
        <f t="shared" ref="D431:D494" si="19">+VALUE(LEFT($A431,4))</f>
        <v>7441</v>
      </c>
      <c r="E431">
        <f t="shared" ref="E431:E494" si="20">+VALUE(LEFT($A431,5))</f>
        <v>74415</v>
      </c>
    </row>
    <row r="432" spans="1:5">
      <c r="A432" s="46">
        <v>744131</v>
      </c>
      <c r="B432" s="46" t="s">
        <v>1153</v>
      </c>
      <c r="C432">
        <f t="shared" si="18"/>
        <v>744</v>
      </c>
      <c r="D432">
        <f t="shared" si="19"/>
        <v>7441</v>
      </c>
      <c r="E432">
        <f t="shared" si="20"/>
        <v>74413</v>
      </c>
    </row>
    <row r="433" spans="1:5">
      <c r="A433" s="46">
        <v>744241</v>
      </c>
      <c r="B433" s="46" t="s">
        <v>1154</v>
      </c>
      <c r="C433">
        <f t="shared" si="18"/>
        <v>744</v>
      </c>
      <c r="D433">
        <f t="shared" si="19"/>
        <v>7442</v>
      </c>
      <c r="E433">
        <f t="shared" si="20"/>
        <v>74424</v>
      </c>
    </row>
    <row r="434" spans="1:5">
      <c r="A434" s="46">
        <v>744251</v>
      </c>
      <c r="B434" s="46" t="s">
        <v>1155</v>
      </c>
      <c r="C434">
        <f t="shared" si="18"/>
        <v>744</v>
      </c>
      <c r="D434">
        <f t="shared" si="19"/>
        <v>7442</v>
      </c>
      <c r="E434">
        <f t="shared" si="20"/>
        <v>74425</v>
      </c>
    </row>
    <row r="435" spans="1:5">
      <c r="A435" s="46">
        <v>744221</v>
      </c>
      <c r="B435" s="46" t="s">
        <v>1156</v>
      </c>
      <c r="C435">
        <f t="shared" si="18"/>
        <v>744</v>
      </c>
      <c r="D435">
        <f t="shared" si="19"/>
        <v>7442</v>
      </c>
      <c r="E435">
        <f t="shared" si="20"/>
        <v>74422</v>
      </c>
    </row>
    <row r="436" spans="1:5">
      <c r="A436" s="46">
        <v>745111</v>
      </c>
      <c r="B436" s="46" t="s">
        <v>1157</v>
      </c>
      <c r="C436">
        <f t="shared" si="18"/>
        <v>745</v>
      </c>
      <c r="D436">
        <f t="shared" si="19"/>
        <v>7451</v>
      </c>
      <c r="E436">
        <f t="shared" si="20"/>
        <v>74511</v>
      </c>
    </row>
    <row r="437" spans="1:5">
      <c r="A437" s="46">
        <v>745112</v>
      </c>
      <c r="B437" s="46" t="s">
        <v>1158</v>
      </c>
      <c r="C437">
        <f t="shared" si="18"/>
        <v>745</v>
      </c>
      <c r="D437">
        <f t="shared" si="19"/>
        <v>7451</v>
      </c>
      <c r="E437">
        <f t="shared" si="20"/>
        <v>74511</v>
      </c>
    </row>
    <row r="438" spans="1:5">
      <c r="A438" s="46">
        <v>745113</v>
      </c>
      <c r="B438" s="46" t="s">
        <v>1159</v>
      </c>
      <c r="C438">
        <f t="shared" si="18"/>
        <v>745</v>
      </c>
      <c r="D438">
        <f t="shared" si="19"/>
        <v>7451</v>
      </c>
      <c r="E438">
        <f t="shared" si="20"/>
        <v>74511</v>
      </c>
    </row>
    <row r="439" spans="1:5">
      <c r="A439" s="46">
        <v>745121</v>
      </c>
      <c r="B439" s="46" t="s">
        <v>1160</v>
      </c>
      <c r="C439">
        <f t="shared" si="18"/>
        <v>745</v>
      </c>
      <c r="D439">
        <f t="shared" si="19"/>
        <v>7451</v>
      </c>
      <c r="E439">
        <f t="shared" si="20"/>
        <v>74512</v>
      </c>
    </row>
    <row r="440" spans="1:5">
      <c r="A440" s="46">
        <v>745122</v>
      </c>
      <c r="B440" s="46" t="s">
        <v>1161</v>
      </c>
      <c r="C440">
        <f t="shared" si="18"/>
        <v>745</v>
      </c>
      <c r="D440">
        <f t="shared" si="19"/>
        <v>7451</v>
      </c>
      <c r="E440">
        <f t="shared" si="20"/>
        <v>74512</v>
      </c>
    </row>
    <row r="441" spans="1:5">
      <c r="A441" s="46">
        <v>745123</v>
      </c>
      <c r="B441" s="46" t="s">
        <v>1162</v>
      </c>
      <c r="C441">
        <f t="shared" si="18"/>
        <v>745</v>
      </c>
      <c r="D441">
        <f t="shared" si="19"/>
        <v>7451</v>
      </c>
      <c r="E441">
        <f t="shared" si="20"/>
        <v>74512</v>
      </c>
    </row>
    <row r="442" spans="1:5">
      <c r="A442" s="46">
        <v>745124</v>
      </c>
      <c r="B442" s="46" t="s">
        <v>1163</v>
      </c>
      <c r="C442">
        <f t="shared" si="18"/>
        <v>745</v>
      </c>
      <c r="D442">
        <f t="shared" si="19"/>
        <v>7451</v>
      </c>
      <c r="E442">
        <f t="shared" si="20"/>
        <v>74512</v>
      </c>
    </row>
    <row r="443" spans="1:5">
      <c r="A443" s="46">
        <v>745125</v>
      </c>
      <c r="B443" s="46" t="s">
        <v>1164</v>
      </c>
      <c r="C443">
        <f t="shared" si="18"/>
        <v>745</v>
      </c>
      <c r="D443">
        <f t="shared" si="19"/>
        <v>7451</v>
      </c>
      <c r="E443">
        <f t="shared" si="20"/>
        <v>74512</v>
      </c>
    </row>
    <row r="444" spans="1:5">
      <c r="A444" s="46">
        <v>745126</v>
      </c>
      <c r="B444" s="46" t="s">
        <v>1165</v>
      </c>
      <c r="C444">
        <f t="shared" si="18"/>
        <v>745</v>
      </c>
      <c r="D444">
        <f t="shared" si="19"/>
        <v>7451</v>
      </c>
      <c r="E444">
        <f t="shared" si="20"/>
        <v>74512</v>
      </c>
    </row>
    <row r="445" spans="1:5">
      <c r="A445" s="46">
        <v>745127</v>
      </c>
      <c r="B445" s="46" t="s">
        <v>1166</v>
      </c>
      <c r="C445">
        <f t="shared" si="18"/>
        <v>745</v>
      </c>
      <c r="D445">
        <f t="shared" si="19"/>
        <v>7451</v>
      </c>
      <c r="E445">
        <f t="shared" si="20"/>
        <v>74512</v>
      </c>
    </row>
    <row r="446" spans="1:5">
      <c r="A446" s="46">
        <v>745128</v>
      </c>
      <c r="B446" s="46" t="s">
        <v>1167</v>
      </c>
      <c r="C446">
        <f t="shared" si="18"/>
        <v>745</v>
      </c>
      <c r="D446">
        <f t="shared" si="19"/>
        <v>7451</v>
      </c>
      <c r="E446">
        <f t="shared" si="20"/>
        <v>74512</v>
      </c>
    </row>
    <row r="447" spans="1:5">
      <c r="A447" s="46">
        <v>745131</v>
      </c>
      <c r="B447" s="46" t="s">
        <v>1168</v>
      </c>
      <c r="C447">
        <f t="shared" si="18"/>
        <v>745</v>
      </c>
      <c r="D447">
        <f t="shared" si="19"/>
        <v>7451</v>
      </c>
      <c r="E447">
        <f t="shared" si="20"/>
        <v>74513</v>
      </c>
    </row>
    <row r="448" spans="1:5">
      <c r="A448" s="46">
        <v>745135</v>
      </c>
      <c r="B448" s="46" t="s">
        <v>1169</v>
      </c>
      <c r="C448">
        <f t="shared" si="18"/>
        <v>745</v>
      </c>
      <c r="D448">
        <f t="shared" si="19"/>
        <v>7451</v>
      </c>
      <c r="E448">
        <f t="shared" si="20"/>
        <v>74513</v>
      </c>
    </row>
    <row r="449" spans="1:5">
      <c r="A449" s="46">
        <v>745139</v>
      </c>
      <c r="B449" s="46" t="s">
        <v>1170</v>
      </c>
      <c r="C449">
        <f t="shared" si="18"/>
        <v>745</v>
      </c>
      <c r="D449">
        <f t="shared" si="19"/>
        <v>7451</v>
      </c>
      <c r="E449">
        <f t="shared" si="20"/>
        <v>74513</v>
      </c>
    </row>
    <row r="450" spans="1:5">
      <c r="A450" s="46">
        <v>745141</v>
      </c>
      <c r="B450" s="46" t="s">
        <v>1171</v>
      </c>
      <c r="C450">
        <f t="shared" si="18"/>
        <v>745</v>
      </c>
      <c r="D450">
        <f t="shared" si="19"/>
        <v>7451</v>
      </c>
      <c r="E450">
        <f t="shared" si="20"/>
        <v>74514</v>
      </c>
    </row>
    <row r="451" spans="1:5">
      <c r="A451" s="46">
        <v>745142</v>
      </c>
      <c r="B451" s="46" t="s">
        <v>1172</v>
      </c>
      <c r="C451">
        <f t="shared" si="18"/>
        <v>745</v>
      </c>
      <c r="D451">
        <f t="shared" si="19"/>
        <v>7451</v>
      </c>
      <c r="E451">
        <f t="shared" si="20"/>
        <v>74514</v>
      </c>
    </row>
    <row r="452" spans="1:5">
      <c r="A452" s="46">
        <v>745143</v>
      </c>
      <c r="B452" s="46" t="s">
        <v>1173</v>
      </c>
      <c r="C452">
        <f t="shared" si="18"/>
        <v>745</v>
      </c>
      <c r="D452">
        <f t="shared" si="19"/>
        <v>7451</v>
      </c>
      <c r="E452">
        <f t="shared" si="20"/>
        <v>74514</v>
      </c>
    </row>
    <row r="453" spans="1:5">
      <c r="A453" s="46">
        <v>745144</v>
      </c>
      <c r="B453" s="46" t="s">
        <v>1174</v>
      </c>
      <c r="C453">
        <f t="shared" si="18"/>
        <v>745</v>
      </c>
      <c r="D453">
        <f t="shared" si="19"/>
        <v>7451</v>
      </c>
      <c r="E453">
        <f t="shared" si="20"/>
        <v>74514</v>
      </c>
    </row>
    <row r="454" spans="1:5">
      <c r="A454" s="46">
        <v>745151</v>
      </c>
      <c r="B454" s="46" t="s">
        <v>1175</v>
      </c>
      <c r="C454">
        <f t="shared" si="18"/>
        <v>745</v>
      </c>
      <c r="D454">
        <f t="shared" si="19"/>
        <v>7451</v>
      </c>
      <c r="E454">
        <f t="shared" si="20"/>
        <v>74515</v>
      </c>
    </row>
    <row r="455" spans="1:5">
      <c r="A455" s="46">
        <v>745152</v>
      </c>
      <c r="B455" s="46" t="s">
        <v>1176</v>
      </c>
      <c r="C455">
        <f t="shared" si="18"/>
        <v>745</v>
      </c>
      <c r="D455">
        <f t="shared" si="19"/>
        <v>7451</v>
      </c>
      <c r="E455">
        <f t="shared" si="20"/>
        <v>74515</v>
      </c>
    </row>
    <row r="456" spans="1:5">
      <c r="A456" s="46">
        <v>745153</v>
      </c>
      <c r="B456" s="46" t="s">
        <v>1177</v>
      </c>
      <c r="C456">
        <f t="shared" si="18"/>
        <v>745</v>
      </c>
      <c r="D456">
        <f t="shared" si="19"/>
        <v>7451</v>
      </c>
      <c r="E456">
        <f t="shared" si="20"/>
        <v>74515</v>
      </c>
    </row>
    <row r="457" spans="1:5">
      <c r="A457" s="46">
        <v>745154</v>
      </c>
      <c r="B457" s="46" t="s">
        <v>1178</v>
      </c>
      <c r="C457">
        <f t="shared" si="18"/>
        <v>745</v>
      </c>
      <c r="D457">
        <f t="shared" si="19"/>
        <v>7451</v>
      </c>
      <c r="E457">
        <f t="shared" si="20"/>
        <v>74515</v>
      </c>
    </row>
    <row r="458" spans="1:5">
      <c r="A458" s="46">
        <v>745155</v>
      </c>
      <c r="B458" s="46" t="s">
        <v>1179</v>
      </c>
      <c r="C458">
        <f t="shared" si="18"/>
        <v>745</v>
      </c>
      <c r="D458">
        <f t="shared" si="19"/>
        <v>7451</v>
      </c>
      <c r="E458">
        <f t="shared" si="20"/>
        <v>74515</v>
      </c>
    </row>
    <row r="459" spans="1:5">
      <c r="A459" s="46">
        <v>745161</v>
      </c>
      <c r="B459" s="46" t="s">
        <v>1180</v>
      </c>
      <c r="C459">
        <f t="shared" si="18"/>
        <v>745</v>
      </c>
      <c r="D459">
        <f t="shared" si="19"/>
        <v>7451</v>
      </c>
      <c r="E459">
        <f t="shared" si="20"/>
        <v>74516</v>
      </c>
    </row>
    <row r="460" spans="1:5">
      <c r="A460" s="46">
        <v>745162</v>
      </c>
      <c r="B460" s="46" t="s">
        <v>1181</v>
      </c>
      <c r="C460">
        <f t="shared" si="18"/>
        <v>745</v>
      </c>
      <c r="D460">
        <f t="shared" si="19"/>
        <v>7451</v>
      </c>
      <c r="E460">
        <f t="shared" si="20"/>
        <v>74516</v>
      </c>
    </row>
    <row r="461" spans="1:5">
      <c r="A461" s="46">
        <v>745166</v>
      </c>
      <c r="B461" s="46" t="s">
        <v>1182</v>
      </c>
      <c r="C461">
        <f t="shared" si="18"/>
        <v>745</v>
      </c>
      <c r="D461">
        <f t="shared" si="19"/>
        <v>7451</v>
      </c>
      <c r="E461">
        <f t="shared" si="20"/>
        <v>74516</v>
      </c>
    </row>
    <row r="462" spans="1:5">
      <c r="A462" s="46">
        <v>772111</v>
      </c>
      <c r="B462" s="46" t="s">
        <v>1183</v>
      </c>
      <c r="C462">
        <f t="shared" si="18"/>
        <v>772</v>
      </c>
      <c r="D462">
        <f t="shared" si="19"/>
        <v>7721</v>
      </c>
      <c r="E462">
        <f t="shared" si="20"/>
        <v>77211</v>
      </c>
    </row>
    <row r="463" spans="1:5">
      <c r="A463" s="46">
        <v>772112</v>
      </c>
      <c r="B463" s="46" t="s">
        <v>1184</v>
      </c>
      <c r="C463">
        <f t="shared" si="18"/>
        <v>772</v>
      </c>
      <c r="D463">
        <f t="shared" si="19"/>
        <v>7721</v>
      </c>
      <c r="E463">
        <f t="shared" si="20"/>
        <v>77211</v>
      </c>
    </row>
    <row r="464" spans="1:5">
      <c r="A464" s="46">
        <v>772113</v>
      </c>
      <c r="B464" s="46" t="s">
        <v>1185</v>
      </c>
      <c r="C464">
        <f t="shared" si="18"/>
        <v>772</v>
      </c>
      <c r="D464">
        <f t="shared" si="19"/>
        <v>7721</v>
      </c>
      <c r="E464">
        <f t="shared" si="20"/>
        <v>77211</v>
      </c>
    </row>
    <row r="465" spans="1:5">
      <c r="A465" s="46">
        <v>772114</v>
      </c>
      <c r="B465" s="46" t="s">
        <v>1186</v>
      </c>
      <c r="C465">
        <f t="shared" si="18"/>
        <v>772</v>
      </c>
      <c r="D465">
        <f t="shared" si="19"/>
        <v>7721</v>
      </c>
      <c r="E465">
        <f t="shared" si="20"/>
        <v>77211</v>
      </c>
    </row>
    <row r="466" spans="1:5">
      <c r="A466" s="46">
        <v>772121</v>
      </c>
      <c r="B466" s="46" t="s">
        <v>1187</v>
      </c>
      <c r="C466">
        <f t="shared" si="18"/>
        <v>772</v>
      </c>
      <c r="D466">
        <f t="shared" si="19"/>
        <v>7721</v>
      </c>
      <c r="E466">
        <f t="shared" si="20"/>
        <v>77212</v>
      </c>
    </row>
    <row r="467" spans="1:5">
      <c r="A467" s="46">
        <v>772125</v>
      </c>
      <c r="B467" s="46" t="s">
        <v>1188</v>
      </c>
      <c r="C467">
        <f t="shared" si="18"/>
        <v>772</v>
      </c>
      <c r="D467">
        <f t="shared" si="19"/>
        <v>7721</v>
      </c>
      <c r="E467">
        <f t="shared" si="20"/>
        <v>77212</v>
      </c>
    </row>
    <row r="468" spans="1:5">
      <c r="A468" s="46">
        <v>772124</v>
      </c>
      <c r="B468" s="46" t="s">
        <v>1189</v>
      </c>
      <c r="C468">
        <f t="shared" si="18"/>
        <v>772</v>
      </c>
      <c r="D468">
        <f t="shared" si="19"/>
        <v>7721</v>
      </c>
      <c r="E468">
        <f t="shared" si="20"/>
        <v>77212</v>
      </c>
    </row>
    <row r="469" spans="1:5">
      <c r="A469" s="46">
        <v>781311</v>
      </c>
      <c r="B469" s="46" t="s">
        <v>1190</v>
      </c>
      <c r="C469">
        <f t="shared" si="18"/>
        <v>781</v>
      </c>
      <c r="D469">
        <f t="shared" si="19"/>
        <v>7813</v>
      </c>
      <c r="E469">
        <f t="shared" si="20"/>
        <v>78131</v>
      </c>
    </row>
    <row r="470" spans="1:5">
      <c r="A470" s="46">
        <v>781312</v>
      </c>
      <c r="B470" s="46" t="s">
        <v>1191</v>
      </c>
      <c r="C470">
        <f t="shared" si="18"/>
        <v>781</v>
      </c>
      <c r="D470">
        <f t="shared" si="19"/>
        <v>7813</v>
      </c>
      <c r="E470">
        <f t="shared" si="20"/>
        <v>78131</v>
      </c>
    </row>
    <row r="471" spans="1:5">
      <c r="A471" s="46">
        <v>781313</v>
      </c>
      <c r="B471" s="46" t="s">
        <v>1192</v>
      </c>
      <c r="C471">
        <f t="shared" si="18"/>
        <v>781</v>
      </c>
      <c r="D471">
        <f t="shared" si="19"/>
        <v>7813</v>
      </c>
      <c r="E471">
        <f t="shared" si="20"/>
        <v>78131</v>
      </c>
    </row>
    <row r="472" spans="1:5">
      <c r="A472" s="46">
        <v>781314</v>
      </c>
      <c r="B472" s="46" t="s">
        <v>1193</v>
      </c>
      <c r="C472">
        <f t="shared" si="18"/>
        <v>781</v>
      </c>
      <c r="D472">
        <f t="shared" si="19"/>
        <v>7813</v>
      </c>
      <c r="E472">
        <f t="shared" si="20"/>
        <v>78131</v>
      </c>
    </row>
    <row r="473" spans="1:5">
      <c r="A473" s="46">
        <v>781315</v>
      </c>
      <c r="B473" s="46" t="s">
        <v>1194</v>
      </c>
      <c r="C473">
        <f t="shared" si="18"/>
        <v>781</v>
      </c>
      <c r="D473">
        <f t="shared" si="19"/>
        <v>7813</v>
      </c>
      <c r="E473">
        <f t="shared" si="20"/>
        <v>78131</v>
      </c>
    </row>
    <row r="474" spans="1:5">
      <c r="A474" s="46">
        <v>781316</v>
      </c>
      <c r="B474" s="46" t="s">
        <v>1195</v>
      </c>
      <c r="C474">
        <f t="shared" si="18"/>
        <v>781</v>
      </c>
      <c r="D474">
        <f t="shared" si="19"/>
        <v>7813</v>
      </c>
      <c r="E474">
        <f t="shared" si="20"/>
        <v>78131</v>
      </c>
    </row>
    <row r="475" spans="1:5">
      <c r="A475" s="46">
        <v>781317</v>
      </c>
      <c r="B475" s="46" t="s">
        <v>1196</v>
      </c>
      <c r="C475">
        <f t="shared" si="18"/>
        <v>781</v>
      </c>
      <c r="D475">
        <f t="shared" si="19"/>
        <v>7813</v>
      </c>
      <c r="E475">
        <f t="shared" si="20"/>
        <v>78131</v>
      </c>
    </row>
    <row r="476" spans="1:5">
      <c r="A476" s="46">
        <v>781318</v>
      </c>
      <c r="B476" s="46" t="s">
        <v>1197</v>
      </c>
      <c r="C476">
        <f t="shared" si="18"/>
        <v>781</v>
      </c>
      <c r="D476">
        <f t="shared" si="19"/>
        <v>7813</v>
      </c>
      <c r="E476">
        <f t="shared" si="20"/>
        <v>78131</v>
      </c>
    </row>
    <row r="477" spans="1:5">
      <c r="A477" s="46">
        <v>781321</v>
      </c>
      <c r="B477" s="46" t="s">
        <v>1198</v>
      </c>
      <c r="C477">
        <f t="shared" si="18"/>
        <v>781</v>
      </c>
      <c r="D477">
        <f t="shared" si="19"/>
        <v>7813</v>
      </c>
      <c r="E477">
        <f t="shared" si="20"/>
        <v>78132</v>
      </c>
    </row>
    <row r="478" spans="1:5">
      <c r="A478" s="46">
        <v>781322</v>
      </c>
      <c r="B478" s="46" t="s">
        <v>1199</v>
      </c>
      <c r="C478">
        <f t="shared" si="18"/>
        <v>781</v>
      </c>
      <c r="D478">
        <f t="shared" si="19"/>
        <v>7813</v>
      </c>
      <c r="E478">
        <f t="shared" si="20"/>
        <v>78132</v>
      </c>
    </row>
    <row r="479" spans="1:5">
      <c r="A479" s="46">
        <v>781323</v>
      </c>
      <c r="B479" s="46" t="s">
        <v>1200</v>
      </c>
      <c r="C479">
        <f t="shared" si="18"/>
        <v>781</v>
      </c>
      <c r="D479">
        <f t="shared" si="19"/>
        <v>7813</v>
      </c>
      <c r="E479">
        <f t="shared" si="20"/>
        <v>78132</v>
      </c>
    </row>
    <row r="480" spans="1:5">
      <c r="A480" s="46">
        <v>781324</v>
      </c>
      <c r="B480" s="46" t="s">
        <v>1201</v>
      </c>
      <c r="C480">
        <f t="shared" si="18"/>
        <v>781</v>
      </c>
      <c r="D480">
        <f t="shared" si="19"/>
        <v>7813</v>
      </c>
      <c r="E480">
        <f t="shared" si="20"/>
        <v>78132</v>
      </c>
    </row>
    <row r="481" spans="1:5">
      <c r="A481" s="46">
        <v>781342</v>
      </c>
      <c r="B481" s="46" t="s">
        <v>1202</v>
      </c>
      <c r="C481">
        <f t="shared" si="18"/>
        <v>781</v>
      </c>
      <c r="D481">
        <f t="shared" si="19"/>
        <v>7813</v>
      </c>
      <c r="E481">
        <f t="shared" si="20"/>
        <v>78134</v>
      </c>
    </row>
    <row r="482" spans="1:5">
      <c r="A482" s="46">
        <v>781351</v>
      </c>
      <c r="B482" s="46" t="s">
        <v>1203</v>
      </c>
      <c r="C482">
        <f t="shared" si="18"/>
        <v>781</v>
      </c>
      <c r="D482">
        <f t="shared" si="19"/>
        <v>7813</v>
      </c>
      <c r="E482">
        <f t="shared" si="20"/>
        <v>78135</v>
      </c>
    </row>
    <row r="483" spans="1:5">
      <c r="A483" s="46">
        <v>781352</v>
      </c>
      <c r="B483" s="46" t="s">
        <v>1204</v>
      </c>
      <c r="C483">
        <f t="shared" si="18"/>
        <v>781</v>
      </c>
      <c r="D483">
        <f t="shared" si="19"/>
        <v>7813</v>
      </c>
      <c r="E483">
        <f t="shared" si="20"/>
        <v>78135</v>
      </c>
    </row>
    <row r="484" spans="1:5">
      <c r="A484" s="46">
        <v>781331</v>
      </c>
      <c r="B484" s="46" t="s">
        <v>1205</v>
      </c>
      <c r="C484">
        <f t="shared" si="18"/>
        <v>781</v>
      </c>
      <c r="D484">
        <f t="shared" si="19"/>
        <v>7813</v>
      </c>
      <c r="E484">
        <f t="shared" si="20"/>
        <v>78133</v>
      </c>
    </row>
    <row r="485" spans="1:5">
      <c r="A485" s="46">
        <v>781361</v>
      </c>
      <c r="B485" s="46" t="s">
        <v>1206</v>
      </c>
      <c r="C485">
        <f t="shared" si="18"/>
        <v>781</v>
      </c>
      <c r="D485">
        <f t="shared" si="19"/>
        <v>7813</v>
      </c>
      <c r="E485">
        <f t="shared" si="20"/>
        <v>78136</v>
      </c>
    </row>
    <row r="486" spans="1:5">
      <c r="A486" s="46">
        <v>811121</v>
      </c>
      <c r="B486" s="46" t="s">
        <v>1207</v>
      </c>
      <c r="C486">
        <f t="shared" si="18"/>
        <v>811</v>
      </c>
      <c r="D486">
        <f t="shared" si="19"/>
        <v>8111</v>
      </c>
      <c r="E486">
        <f t="shared" si="20"/>
        <v>81112</v>
      </c>
    </row>
    <row r="487" spans="1:5">
      <c r="A487" s="46">
        <v>811122</v>
      </c>
      <c r="B487" s="46" t="s">
        <v>1208</v>
      </c>
      <c r="C487">
        <f t="shared" si="18"/>
        <v>811</v>
      </c>
      <c r="D487">
        <f t="shared" si="19"/>
        <v>8111</v>
      </c>
      <c r="E487">
        <f t="shared" si="20"/>
        <v>81112</v>
      </c>
    </row>
    <row r="488" spans="1:5">
      <c r="A488" s="46">
        <v>811123</v>
      </c>
      <c r="B488" s="46" t="s">
        <v>1209</v>
      </c>
      <c r="C488">
        <f t="shared" si="18"/>
        <v>811</v>
      </c>
      <c r="D488">
        <f t="shared" si="19"/>
        <v>8111</v>
      </c>
      <c r="E488">
        <f t="shared" si="20"/>
        <v>81112</v>
      </c>
    </row>
    <row r="489" spans="1:5">
      <c r="A489" s="46">
        <v>811124</v>
      </c>
      <c r="B489" s="46" t="s">
        <v>1210</v>
      </c>
      <c r="C489">
        <f t="shared" si="18"/>
        <v>811</v>
      </c>
      <c r="D489">
        <f t="shared" si="19"/>
        <v>8111</v>
      </c>
      <c r="E489">
        <f t="shared" si="20"/>
        <v>81112</v>
      </c>
    </row>
    <row r="490" spans="1:5">
      <c r="A490" s="46">
        <v>811125</v>
      </c>
      <c r="B490" s="46" t="s">
        <v>1211</v>
      </c>
      <c r="C490">
        <f t="shared" si="18"/>
        <v>811</v>
      </c>
      <c r="D490">
        <f t="shared" si="19"/>
        <v>8111</v>
      </c>
      <c r="E490">
        <f t="shared" si="20"/>
        <v>81112</v>
      </c>
    </row>
    <row r="491" spans="1:5">
      <c r="A491" s="46">
        <v>811126</v>
      </c>
      <c r="B491" s="46" t="s">
        <v>1212</v>
      </c>
      <c r="C491">
        <f t="shared" si="18"/>
        <v>811</v>
      </c>
      <c r="D491">
        <f t="shared" si="19"/>
        <v>8111</v>
      </c>
      <c r="E491">
        <f t="shared" si="20"/>
        <v>81112</v>
      </c>
    </row>
    <row r="492" spans="1:5">
      <c r="A492" s="46">
        <v>811141</v>
      </c>
      <c r="B492" s="46" t="s">
        <v>1213</v>
      </c>
      <c r="C492">
        <f t="shared" si="18"/>
        <v>811</v>
      </c>
      <c r="D492">
        <f t="shared" si="19"/>
        <v>8111</v>
      </c>
      <c r="E492">
        <f t="shared" si="20"/>
        <v>81114</v>
      </c>
    </row>
    <row r="493" spans="1:5">
      <c r="A493" s="46">
        <v>811142</v>
      </c>
      <c r="B493" s="46" t="s">
        <v>1214</v>
      </c>
      <c r="C493">
        <f t="shared" si="18"/>
        <v>811</v>
      </c>
      <c r="D493">
        <f t="shared" si="19"/>
        <v>8111</v>
      </c>
      <c r="E493">
        <f t="shared" si="20"/>
        <v>81114</v>
      </c>
    </row>
    <row r="494" spans="1:5">
      <c r="A494" s="46">
        <v>811143</v>
      </c>
      <c r="B494" s="46" t="s">
        <v>1215</v>
      </c>
      <c r="C494">
        <f t="shared" si="18"/>
        <v>811</v>
      </c>
      <c r="D494">
        <f t="shared" si="19"/>
        <v>8111</v>
      </c>
      <c r="E494">
        <f t="shared" si="20"/>
        <v>81114</v>
      </c>
    </row>
    <row r="495" spans="1:5">
      <c r="A495" s="46">
        <v>811144</v>
      </c>
      <c r="B495" s="46" t="s">
        <v>1216</v>
      </c>
      <c r="C495">
        <f t="shared" ref="C495:C542" si="21">+VALUE(LEFT(A495,3))</f>
        <v>811</v>
      </c>
      <c r="D495">
        <f t="shared" ref="D495:D542" si="22">+VALUE(LEFT($A495,4))</f>
        <v>8111</v>
      </c>
      <c r="E495">
        <f t="shared" ref="E495:E542" si="23">+VALUE(LEFT($A495,5))</f>
        <v>81114</v>
      </c>
    </row>
    <row r="496" spans="1:5">
      <c r="A496" s="46">
        <v>811151</v>
      </c>
      <c r="B496" s="46" t="s">
        <v>1217</v>
      </c>
      <c r="C496">
        <f t="shared" si="21"/>
        <v>811</v>
      </c>
      <c r="D496">
        <f t="shared" si="22"/>
        <v>8111</v>
      </c>
      <c r="E496">
        <f t="shared" si="23"/>
        <v>81115</v>
      </c>
    </row>
    <row r="497" spans="1:5">
      <c r="A497" s="46">
        <v>811152</v>
      </c>
      <c r="B497" s="46" t="s">
        <v>1218</v>
      </c>
      <c r="C497">
        <f t="shared" si="21"/>
        <v>811</v>
      </c>
      <c r="D497">
        <f t="shared" si="22"/>
        <v>8111</v>
      </c>
      <c r="E497">
        <f t="shared" si="23"/>
        <v>81115</v>
      </c>
    </row>
    <row r="498" spans="1:5">
      <c r="A498" s="46">
        <v>811153</v>
      </c>
      <c r="B498" s="46" t="s">
        <v>1219</v>
      </c>
      <c r="C498">
        <f t="shared" si="21"/>
        <v>811</v>
      </c>
      <c r="D498">
        <f t="shared" si="22"/>
        <v>8111</v>
      </c>
      <c r="E498">
        <f t="shared" si="23"/>
        <v>81115</v>
      </c>
    </row>
    <row r="499" spans="1:5">
      <c r="A499" s="46">
        <v>812121</v>
      </c>
      <c r="B499" s="46" t="s">
        <v>1220</v>
      </c>
      <c r="C499">
        <f t="shared" si="21"/>
        <v>812</v>
      </c>
      <c r="D499">
        <f t="shared" si="22"/>
        <v>8121</v>
      </c>
      <c r="E499">
        <f t="shared" si="23"/>
        <v>81212</v>
      </c>
    </row>
    <row r="500" spans="1:5">
      <c r="A500" s="46">
        <v>812122</v>
      </c>
      <c r="B500" s="46" t="s">
        <v>1221</v>
      </c>
      <c r="C500">
        <f t="shared" si="21"/>
        <v>812</v>
      </c>
      <c r="D500">
        <f t="shared" si="22"/>
        <v>8121</v>
      </c>
      <c r="E500">
        <f t="shared" si="23"/>
        <v>81212</v>
      </c>
    </row>
    <row r="501" spans="1:5">
      <c r="A501" s="46">
        <v>812131</v>
      </c>
      <c r="B501" s="46" t="s">
        <v>1222</v>
      </c>
      <c r="C501">
        <f t="shared" si="21"/>
        <v>812</v>
      </c>
      <c r="D501">
        <f t="shared" si="22"/>
        <v>8121</v>
      </c>
      <c r="E501">
        <f t="shared" si="23"/>
        <v>81213</v>
      </c>
    </row>
    <row r="502" spans="1:5">
      <c r="A502" s="46">
        <v>812141</v>
      </c>
      <c r="B502" s="46" t="s">
        <v>1223</v>
      </c>
      <c r="C502">
        <f t="shared" si="21"/>
        <v>812</v>
      </c>
      <c r="D502">
        <f t="shared" si="22"/>
        <v>8121</v>
      </c>
      <c r="E502">
        <f t="shared" si="23"/>
        <v>81214</v>
      </c>
    </row>
    <row r="503" spans="1:5">
      <c r="A503" s="46">
        <v>812151</v>
      </c>
      <c r="B503" s="46" t="s">
        <v>1224</v>
      </c>
      <c r="C503">
        <f t="shared" si="21"/>
        <v>812</v>
      </c>
      <c r="D503">
        <f t="shared" si="22"/>
        <v>8121</v>
      </c>
      <c r="E503">
        <f t="shared" si="23"/>
        <v>81215</v>
      </c>
    </row>
    <row r="504" spans="1:5">
      <c r="A504" s="46">
        <v>813141</v>
      </c>
      <c r="B504" s="46" t="s">
        <v>1225</v>
      </c>
      <c r="C504">
        <f t="shared" si="21"/>
        <v>813</v>
      </c>
      <c r="D504">
        <f t="shared" si="22"/>
        <v>8131</v>
      </c>
      <c r="E504">
        <f t="shared" si="23"/>
        <v>81314</v>
      </c>
    </row>
    <row r="505" spans="1:5">
      <c r="A505" s="46">
        <v>813151</v>
      </c>
      <c r="B505" s="46" t="s">
        <v>1226</v>
      </c>
      <c r="C505">
        <f t="shared" si="21"/>
        <v>813</v>
      </c>
      <c r="D505">
        <f t="shared" si="22"/>
        <v>8131</v>
      </c>
      <c r="E505">
        <f t="shared" si="23"/>
        <v>81315</v>
      </c>
    </row>
    <row r="506" spans="1:5">
      <c r="A506" s="46">
        <v>813121</v>
      </c>
      <c r="B506" s="46" t="s">
        <v>1227</v>
      </c>
      <c r="C506">
        <f t="shared" si="21"/>
        <v>813</v>
      </c>
      <c r="D506">
        <f t="shared" si="22"/>
        <v>8131</v>
      </c>
      <c r="E506">
        <f t="shared" si="23"/>
        <v>81312</v>
      </c>
    </row>
    <row r="507" spans="1:5">
      <c r="A507" s="46">
        <v>821121</v>
      </c>
      <c r="B507" s="46" t="s">
        <v>1228</v>
      </c>
      <c r="C507">
        <f t="shared" si="21"/>
        <v>821</v>
      </c>
      <c r="D507">
        <f t="shared" si="22"/>
        <v>8211</v>
      </c>
      <c r="E507">
        <f t="shared" si="23"/>
        <v>82112</v>
      </c>
    </row>
    <row r="508" spans="1:5">
      <c r="A508" s="46">
        <v>821141</v>
      </c>
      <c r="B508" s="46" t="s">
        <v>1229</v>
      </c>
      <c r="C508">
        <f t="shared" si="21"/>
        <v>821</v>
      </c>
      <c r="D508">
        <f t="shared" si="22"/>
        <v>8211</v>
      </c>
      <c r="E508">
        <f t="shared" si="23"/>
        <v>82114</v>
      </c>
    </row>
    <row r="509" spans="1:5">
      <c r="A509" s="46">
        <v>822151</v>
      </c>
      <c r="B509" s="46" t="s">
        <v>1230</v>
      </c>
      <c r="C509">
        <f t="shared" si="21"/>
        <v>822</v>
      </c>
      <c r="D509">
        <f t="shared" si="22"/>
        <v>8221</v>
      </c>
      <c r="E509">
        <f t="shared" si="23"/>
        <v>82215</v>
      </c>
    </row>
    <row r="510" spans="1:5">
      <c r="A510" s="46">
        <v>822141</v>
      </c>
      <c r="B510" s="46" t="s">
        <v>1231</v>
      </c>
      <c r="C510">
        <f t="shared" si="21"/>
        <v>822</v>
      </c>
      <c r="D510">
        <f t="shared" si="22"/>
        <v>8221</v>
      </c>
      <c r="E510">
        <f t="shared" si="23"/>
        <v>82214</v>
      </c>
    </row>
    <row r="511" spans="1:5">
      <c r="A511" s="46">
        <v>823151</v>
      </c>
      <c r="B511" s="46" t="s">
        <v>1232</v>
      </c>
      <c r="C511">
        <f t="shared" si="21"/>
        <v>823</v>
      </c>
      <c r="D511">
        <f t="shared" si="22"/>
        <v>8231</v>
      </c>
      <c r="E511">
        <f t="shared" si="23"/>
        <v>82315</v>
      </c>
    </row>
    <row r="512" spans="1:5">
      <c r="A512" s="46">
        <v>823141</v>
      </c>
      <c r="B512" s="46" t="s">
        <v>1233</v>
      </c>
      <c r="C512">
        <f t="shared" si="21"/>
        <v>823</v>
      </c>
      <c r="D512">
        <f t="shared" si="22"/>
        <v>8231</v>
      </c>
      <c r="E512">
        <f t="shared" si="23"/>
        <v>82314</v>
      </c>
    </row>
    <row r="513" spans="1:5">
      <c r="A513" s="46">
        <v>841121</v>
      </c>
      <c r="B513" s="46" t="s">
        <v>1234</v>
      </c>
      <c r="C513">
        <f t="shared" si="21"/>
        <v>841</v>
      </c>
      <c r="D513">
        <f t="shared" si="22"/>
        <v>8411</v>
      </c>
      <c r="E513">
        <f t="shared" si="23"/>
        <v>84112</v>
      </c>
    </row>
    <row r="514" spans="1:5">
      <c r="A514" s="46">
        <v>841141</v>
      </c>
      <c r="B514" s="46" t="s">
        <v>1235</v>
      </c>
      <c r="C514">
        <f t="shared" si="21"/>
        <v>841</v>
      </c>
      <c r="D514">
        <f t="shared" si="22"/>
        <v>8411</v>
      </c>
      <c r="E514">
        <f t="shared" si="23"/>
        <v>84114</v>
      </c>
    </row>
    <row r="515" spans="1:5">
      <c r="A515" s="46">
        <v>841151</v>
      </c>
      <c r="B515" s="46" t="s">
        <v>1236</v>
      </c>
      <c r="C515">
        <f t="shared" si="21"/>
        <v>841</v>
      </c>
      <c r="D515">
        <f t="shared" si="22"/>
        <v>8411</v>
      </c>
      <c r="E515">
        <f t="shared" si="23"/>
        <v>84115</v>
      </c>
    </row>
    <row r="516" spans="1:5">
      <c r="A516" s="46">
        <v>911121</v>
      </c>
      <c r="B516" s="46" t="s">
        <v>1237</v>
      </c>
      <c r="C516">
        <f t="shared" si="21"/>
        <v>911</v>
      </c>
      <c r="D516">
        <f t="shared" si="22"/>
        <v>9111</v>
      </c>
      <c r="E516">
        <f t="shared" si="23"/>
        <v>91112</v>
      </c>
    </row>
    <row r="517" spans="1:5">
      <c r="A517" s="46">
        <v>911441</v>
      </c>
      <c r="B517" s="46" t="s">
        <v>1238</v>
      </c>
      <c r="C517">
        <f t="shared" si="21"/>
        <v>911</v>
      </c>
      <c r="D517">
        <f t="shared" si="22"/>
        <v>9114</v>
      </c>
      <c r="E517">
        <f t="shared" si="23"/>
        <v>91144</v>
      </c>
    </row>
    <row r="518" spans="1:5">
      <c r="A518" s="46">
        <v>911451</v>
      </c>
      <c r="B518" s="46" t="s">
        <v>1239</v>
      </c>
      <c r="C518">
        <f t="shared" si="21"/>
        <v>911</v>
      </c>
      <c r="D518">
        <f t="shared" si="22"/>
        <v>9114</v>
      </c>
      <c r="E518">
        <f t="shared" si="23"/>
        <v>91145</v>
      </c>
    </row>
    <row r="519" spans="1:5">
      <c r="A519" s="46">
        <v>911431</v>
      </c>
      <c r="B519" s="46" t="s">
        <v>1240</v>
      </c>
      <c r="C519">
        <f t="shared" si="21"/>
        <v>911</v>
      </c>
      <c r="D519">
        <f t="shared" si="22"/>
        <v>9114</v>
      </c>
      <c r="E519">
        <f t="shared" si="23"/>
        <v>91143</v>
      </c>
    </row>
    <row r="520" spans="1:5">
      <c r="A520" s="46">
        <v>911541</v>
      </c>
      <c r="B520" s="46" t="s">
        <v>1241</v>
      </c>
      <c r="C520">
        <f t="shared" si="21"/>
        <v>911</v>
      </c>
      <c r="D520">
        <f t="shared" si="22"/>
        <v>9115</v>
      </c>
      <c r="E520">
        <f t="shared" si="23"/>
        <v>91154</v>
      </c>
    </row>
    <row r="521" spans="1:5">
      <c r="A521" s="46">
        <v>911551</v>
      </c>
      <c r="B521" s="46" t="s">
        <v>1242</v>
      </c>
      <c r="C521">
        <f t="shared" si="21"/>
        <v>911</v>
      </c>
      <c r="D521">
        <f t="shared" si="22"/>
        <v>9115</v>
      </c>
      <c r="E521">
        <f t="shared" si="23"/>
        <v>91155</v>
      </c>
    </row>
    <row r="522" spans="1:5">
      <c r="A522" s="46">
        <v>911851</v>
      </c>
      <c r="B522" s="46" t="s">
        <v>1243</v>
      </c>
      <c r="C522">
        <f t="shared" si="21"/>
        <v>911</v>
      </c>
      <c r="D522">
        <f t="shared" si="22"/>
        <v>9118</v>
      </c>
      <c r="E522">
        <f t="shared" si="23"/>
        <v>91185</v>
      </c>
    </row>
    <row r="523" spans="1:5">
      <c r="A523" s="46">
        <v>912341</v>
      </c>
      <c r="B523" s="46" t="s">
        <v>1244</v>
      </c>
      <c r="C523">
        <f t="shared" si="21"/>
        <v>912</v>
      </c>
      <c r="D523">
        <f t="shared" si="22"/>
        <v>9123</v>
      </c>
      <c r="E523">
        <f t="shared" si="23"/>
        <v>91234</v>
      </c>
    </row>
    <row r="524" spans="1:5">
      <c r="A524" s="46">
        <v>912321</v>
      </c>
      <c r="B524" s="46" t="s">
        <v>1245</v>
      </c>
      <c r="C524">
        <f t="shared" si="21"/>
        <v>912</v>
      </c>
      <c r="D524">
        <f t="shared" si="22"/>
        <v>9123</v>
      </c>
      <c r="E524">
        <f t="shared" si="23"/>
        <v>91232</v>
      </c>
    </row>
    <row r="525" spans="1:5">
      <c r="A525" s="46">
        <v>912421</v>
      </c>
      <c r="B525" s="46" t="s">
        <v>1246</v>
      </c>
      <c r="C525">
        <f t="shared" si="21"/>
        <v>912</v>
      </c>
      <c r="D525">
        <f t="shared" si="22"/>
        <v>9124</v>
      </c>
      <c r="E525">
        <f t="shared" si="23"/>
        <v>91242</v>
      </c>
    </row>
    <row r="526" spans="1:5">
      <c r="A526" s="46">
        <v>912221</v>
      </c>
      <c r="B526" s="46" t="s">
        <v>1247</v>
      </c>
      <c r="C526">
        <f t="shared" si="21"/>
        <v>912</v>
      </c>
      <c r="D526">
        <f t="shared" si="22"/>
        <v>9122</v>
      </c>
      <c r="E526">
        <f t="shared" si="23"/>
        <v>91222</v>
      </c>
    </row>
    <row r="527" spans="1:5">
      <c r="A527" s="46">
        <v>921121</v>
      </c>
      <c r="B527" s="46" t="s">
        <v>1248</v>
      </c>
      <c r="C527">
        <f t="shared" si="21"/>
        <v>921</v>
      </c>
      <c r="D527">
        <f t="shared" si="22"/>
        <v>9211</v>
      </c>
      <c r="E527">
        <f t="shared" si="23"/>
        <v>92112</v>
      </c>
    </row>
    <row r="528" spans="1:5">
      <c r="A528" s="46">
        <v>921541</v>
      </c>
      <c r="B528" s="46" t="s">
        <v>1249</v>
      </c>
      <c r="C528">
        <f t="shared" si="21"/>
        <v>921</v>
      </c>
      <c r="D528">
        <f t="shared" si="22"/>
        <v>9215</v>
      </c>
      <c r="E528">
        <f t="shared" si="23"/>
        <v>92154</v>
      </c>
    </row>
    <row r="529" spans="1:5">
      <c r="A529" s="46">
        <v>921551</v>
      </c>
      <c r="B529" s="46" t="s">
        <v>1250</v>
      </c>
      <c r="C529">
        <f t="shared" si="21"/>
        <v>921</v>
      </c>
      <c r="D529">
        <f t="shared" si="22"/>
        <v>9215</v>
      </c>
      <c r="E529">
        <f t="shared" si="23"/>
        <v>92155</v>
      </c>
    </row>
    <row r="530" spans="1:5">
      <c r="A530" s="46">
        <v>921521</v>
      </c>
      <c r="B530" s="46" t="s">
        <v>1251</v>
      </c>
      <c r="C530">
        <f t="shared" si="21"/>
        <v>921</v>
      </c>
      <c r="D530">
        <f t="shared" si="22"/>
        <v>9215</v>
      </c>
      <c r="E530">
        <f t="shared" si="23"/>
        <v>92152</v>
      </c>
    </row>
    <row r="531" spans="1:5">
      <c r="A531" s="46">
        <v>921621</v>
      </c>
      <c r="B531" s="46" t="s">
        <v>1252</v>
      </c>
      <c r="C531">
        <f t="shared" si="21"/>
        <v>921</v>
      </c>
      <c r="D531">
        <f t="shared" si="22"/>
        <v>9216</v>
      </c>
      <c r="E531">
        <f t="shared" si="23"/>
        <v>92162</v>
      </c>
    </row>
    <row r="532" spans="1:5">
      <c r="A532" s="46">
        <v>921631</v>
      </c>
      <c r="B532" s="46" t="s">
        <v>1253</v>
      </c>
      <c r="C532">
        <f t="shared" si="21"/>
        <v>921</v>
      </c>
      <c r="D532">
        <f t="shared" si="22"/>
        <v>9216</v>
      </c>
      <c r="E532">
        <f t="shared" si="23"/>
        <v>92163</v>
      </c>
    </row>
    <row r="533" spans="1:5">
      <c r="A533" s="46">
        <v>921641</v>
      </c>
      <c r="B533" s="46" t="s">
        <v>1254</v>
      </c>
      <c r="C533">
        <f t="shared" si="21"/>
        <v>921</v>
      </c>
      <c r="D533">
        <f t="shared" si="22"/>
        <v>9216</v>
      </c>
      <c r="E533">
        <f t="shared" si="23"/>
        <v>92164</v>
      </c>
    </row>
    <row r="534" spans="1:5">
      <c r="A534" s="46">
        <v>921651</v>
      </c>
      <c r="B534" s="46" t="s">
        <v>1255</v>
      </c>
      <c r="C534">
        <f t="shared" si="21"/>
        <v>921</v>
      </c>
      <c r="D534">
        <f t="shared" si="22"/>
        <v>9216</v>
      </c>
      <c r="E534">
        <f t="shared" si="23"/>
        <v>92165</v>
      </c>
    </row>
    <row r="535" spans="1:5">
      <c r="A535" s="46">
        <v>921921</v>
      </c>
      <c r="B535" s="46" t="s">
        <v>1256</v>
      </c>
      <c r="C535">
        <f t="shared" si="21"/>
        <v>921</v>
      </c>
      <c r="D535">
        <f t="shared" si="22"/>
        <v>9219</v>
      </c>
      <c r="E535">
        <f t="shared" si="23"/>
        <v>92192</v>
      </c>
    </row>
    <row r="536" spans="1:5">
      <c r="A536" s="46">
        <v>921922</v>
      </c>
      <c r="B536" s="46" t="s">
        <v>1257</v>
      </c>
      <c r="C536">
        <f t="shared" si="21"/>
        <v>921</v>
      </c>
      <c r="D536">
        <f t="shared" si="22"/>
        <v>9219</v>
      </c>
      <c r="E536">
        <f t="shared" si="23"/>
        <v>92192</v>
      </c>
    </row>
    <row r="537" spans="1:5">
      <c r="A537" s="46">
        <v>921923</v>
      </c>
      <c r="B537" s="46" t="s">
        <v>1258</v>
      </c>
      <c r="C537">
        <f t="shared" si="21"/>
        <v>921</v>
      </c>
      <c r="D537">
        <f t="shared" si="22"/>
        <v>9219</v>
      </c>
      <c r="E537">
        <f t="shared" si="23"/>
        <v>92192</v>
      </c>
    </row>
    <row r="538" spans="1:5">
      <c r="A538" s="46">
        <v>921931</v>
      </c>
      <c r="B538" s="46" t="s">
        <v>1259</v>
      </c>
      <c r="C538">
        <f t="shared" si="21"/>
        <v>921</v>
      </c>
      <c r="D538">
        <f t="shared" si="22"/>
        <v>9219</v>
      </c>
      <c r="E538">
        <f t="shared" si="23"/>
        <v>92193</v>
      </c>
    </row>
    <row r="539" spans="1:5">
      <c r="A539" s="46">
        <v>921941</v>
      </c>
      <c r="B539" s="46" t="s">
        <v>1260</v>
      </c>
      <c r="C539">
        <f t="shared" si="21"/>
        <v>921</v>
      </c>
      <c r="D539">
        <f t="shared" si="22"/>
        <v>9219</v>
      </c>
      <c r="E539">
        <f t="shared" si="23"/>
        <v>92194</v>
      </c>
    </row>
    <row r="540" spans="1:5">
      <c r="A540" s="46">
        <v>921951</v>
      </c>
      <c r="B540" s="46" t="s">
        <v>1261</v>
      </c>
      <c r="C540">
        <f t="shared" si="21"/>
        <v>921</v>
      </c>
      <c r="D540">
        <f t="shared" si="22"/>
        <v>9219</v>
      </c>
      <c r="E540">
        <f t="shared" si="23"/>
        <v>92195</v>
      </c>
    </row>
    <row r="541" spans="1:5">
      <c r="A541" s="46">
        <v>921962</v>
      </c>
      <c r="B541" s="46" t="s">
        <v>1262</v>
      </c>
      <c r="C541">
        <f t="shared" si="21"/>
        <v>921</v>
      </c>
      <c r="D541">
        <f t="shared" si="22"/>
        <v>9219</v>
      </c>
      <c r="E541">
        <f t="shared" si="23"/>
        <v>92196</v>
      </c>
    </row>
    <row r="542" spans="1:5">
      <c r="A542" s="46">
        <v>922322</v>
      </c>
      <c r="B542" s="46" t="s">
        <v>1263</v>
      </c>
      <c r="C542">
        <f t="shared" si="21"/>
        <v>922</v>
      </c>
      <c r="D542">
        <f t="shared" si="22"/>
        <v>9223</v>
      </c>
      <c r="E542">
        <f t="shared" si="23"/>
        <v>92232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G148"/>
  <sheetViews>
    <sheetView topLeftCell="A93" workbookViewId="0">
      <selection activeCell="G17" sqref="G17"/>
    </sheetView>
  </sheetViews>
  <sheetFormatPr defaultRowHeight="15"/>
  <cols>
    <col min="2" max="2" width="35.42578125" customWidth="1"/>
    <col min="4" max="4" width="4" bestFit="1" customWidth="1"/>
    <col min="7" max="7" width="25.140625" customWidth="1"/>
  </cols>
  <sheetData>
    <row r="3" spans="1:7">
      <c r="D3" t="s">
        <v>1647</v>
      </c>
      <c r="F3" t="s">
        <v>1646</v>
      </c>
    </row>
    <row r="4" spans="1:7">
      <c r="A4" s="186">
        <v>1</v>
      </c>
      <c r="B4" s="186" t="s">
        <v>1566</v>
      </c>
      <c r="D4" s="32">
        <v>500</v>
      </c>
      <c r="E4" s="190">
        <v>1576124</v>
      </c>
      <c r="F4" s="190">
        <v>0</v>
      </c>
    </row>
    <row r="5" spans="1:7">
      <c r="A5" s="186">
        <v>2</v>
      </c>
      <c r="B5" s="186" t="s">
        <v>1567</v>
      </c>
      <c r="D5" s="32">
        <v>1</v>
      </c>
      <c r="E5" s="190">
        <v>29389</v>
      </c>
      <c r="F5" s="190">
        <v>19</v>
      </c>
      <c r="G5" t="s">
        <v>1584</v>
      </c>
    </row>
    <row r="6" spans="1:7">
      <c r="A6" s="186">
        <v>3</v>
      </c>
      <c r="B6" s="186" t="s">
        <v>1568</v>
      </c>
      <c r="D6" s="32">
        <v>2</v>
      </c>
      <c r="E6" s="190">
        <v>57749</v>
      </c>
      <c r="F6" s="190">
        <v>20</v>
      </c>
      <c r="G6" t="s">
        <v>1585</v>
      </c>
    </row>
    <row r="7" spans="1:7">
      <c r="A7" s="186">
        <v>4</v>
      </c>
      <c r="B7" s="186" t="s">
        <v>1569</v>
      </c>
      <c r="D7" s="32">
        <v>3</v>
      </c>
      <c r="E7" s="190">
        <v>48129</v>
      </c>
      <c r="F7" s="190">
        <v>12</v>
      </c>
      <c r="G7" t="s">
        <v>1577</v>
      </c>
    </row>
    <row r="8" spans="1:7">
      <c r="A8" s="186">
        <v>5</v>
      </c>
      <c r="B8" s="186" t="s">
        <v>1570</v>
      </c>
      <c r="D8" s="32">
        <v>4</v>
      </c>
      <c r="E8" s="190">
        <v>19784</v>
      </c>
      <c r="F8" s="190">
        <v>16</v>
      </c>
      <c r="G8" t="s">
        <v>1581</v>
      </c>
    </row>
    <row r="9" spans="1:7">
      <c r="A9" s="186">
        <v>6</v>
      </c>
      <c r="B9" s="186" t="s">
        <v>1571</v>
      </c>
      <c r="D9" s="32">
        <v>6</v>
      </c>
      <c r="E9" s="190">
        <v>15734</v>
      </c>
      <c r="F9" s="190">
        <v>22</v>
      </c>
      <c r="G9" t="s">
        <v>1587</v>
      </c>
    </row>
    <row r="10" spans="1:7">
      <c r="A10" s="186">
        <v>7</v>
      </c>
      <c r="B10" s="186" t="s">
        <v>1572</v>
      </c>
      <c r="D10" s="32">
        <v>7</v>
      </c>
      <c r="E10" s="190">
        <v>29151</v>
      </c>
      <c r="F10" s="190">
        <v>16</v>
      </c>
      <c r="G10" t="s">
        <v>1581</v>
      </c>
    </row>
    <row r="11" spans="1:7">
      <c r="A11" s="186">
        <v>8</v>
      </c>
      <c r="B11" s="186" t="s">
        <v>1573</v>
      </c>
      <c r="D11" s="32">
        <v>8</v>
      </c>
      <c r="E11" s="190">
        <v>12220</v>
      </c>
      <c r="F11" s="190">
        <v>12</v>
      </c>
      <c r="G11" t="s">
        <v>1577</v>
      </c>
    </row>
    <row r="12" spans="1:7">
      <c r="A12" s="186">
        <v>9</v>
      </c>
      <c r="B12" s="186" t="s">
        <v>1574</v>
      </c>
      <c r="D12" s="32">
        <v>9</v>
      </c>
      <c r="E12" s="190">
        <v>14381</v>
      </c>
      <c r="F12" s="190">
        <v>22</v>
      </c>
      <c r="G12" t="s">
        <v>1587</v>
      </c>
    </row>
    <row r="13" spans="1:7">
      <c r="A13" s="186">
        <v>10</v>
      </c>
      <c r="B13" s="186" t="s">
        <v>1575</v>
      </c>
      <c r="D13" s="32">
        <v>23</v>
      </c>
      <c r="E13" s="190">
        <v>13759</v>
      </c>
      <c r="F13" s="190">
        <v>21</v>
      </c>
      <c r="G13" t="s">
        <v>1586</v>
      </c>
    </row>
    <row r="14" spans="1:7">
      <c r="A14" s="186">
        <v>11</v>
      </c>
      <c r="B14" s="186" t="s">
        <v>1576</v>
      </c>
      <c r="D14" s="32">
        <v>24</v>
      </c>
      <c r="E14" s="190">
        <v>32990</v>
      </c>
      <c r="F14" s="190">
        <v>8</v>
      </c>
      <c r="G14" t="s">
        <v>1573</v>
      </c>
    </row>
    <row r="15" spans="1:7">
      <c r="A15" s="186">
        <v>12</v>
      </c>
      <c r="B15" s="186" t="s">
        <v>1577</v>
      </c>
      <c r="D15" s="32">
        <v>25</v>
      </c>
      <c r="E15" s="190">
        <v>13118</v>
      </c>
      <c r="F15" s="190">
        <v>23</v>
      </c>
      <c r="G15" t="s">
        <v>1588</v>
      </c>
    </row>
    <row r="16" spans="1:7">
      <c r="A16" s="186">
        <v>13</v>
      </c>
      <c r="B16" s="186" t="s">
        <v>1578</v>
      </c>
      <c r="D16" s="32">
        <v>26</v>
      </c>
      <c r="E16" s="190">
        <v>15849</v>
      </c>
      <c r="F16" s="190">
        <v>15</v>
      </c>
      <c r="G16" t="s">
        <v>1580</v>
      </c>
    </row>
    <row r="17" spans="1:7">
      <c r="A17" s="186">
        <v>14</v>
      </c>
      <c r="B17" s="186" t="s">
        <v>1579</v>
      </c>
      <c r="D17" s="32">
        <v>27</v>
      </c>
      <c r="E17" s="190">
        <v>55817</v>
      </c>
      <c r="F17" s="190">
        <v>14</v>
      </c>
      <c r="G17" t="s">
        <v>1579</v>
      </c>
    </row>
    <row r="18" spans="1:7">
      <c r="A18" s="186">
        <v>15</v>
      </c>
      <c r="B18" s="186" t="s">
        <v>1580</v>
      </c>
      <c r="D18" s="32">
        <v>28</v>
      </c>
      <c r="E18" s="190">
        <v>9931</v>
      </c>
      <c r="F18" s="190">
        <v>24</v>
      </c>
      <c r="G18" t="s">
        <v>1589</v>
      </c>
    </row>
    <row r="19" spans="1:7">
      <c r="A19" s="186">
        <v>16</v>
      </c>
      <c r="B19" s="186" t="s">
        <v>1581</v>
      </c>
      <c r="D19" s="32">
        <v>29</v>
      </c>
      <c r="E19" s="190">
        <v>18764</v>
      </c>
      <c r="F19" s="190">
        <v>19</v>
      </c>
      <c r="G19" t="s">
        <v>1584</v>
      </c>
    </row>
    <row r="20" spans="1:7">
      <c r="A20" s="186">
        <v>17</v>
      </c>
      <c r="B20" s="186" t="s">
        <v>1582</v>
      </c>
      <c r="D20" s="32">
        <v>30</v>
      </c>
      <c r="E20" s="190">
        <v>43302</v>
      </c>
      <c r="F20" s="190">
        <v>24</v>
      </c>
      <c r="G20" t="s">
        <v>1589</v>
      </c>
    </row>
    <row r="21" spans="1:7">
      <c r="A21" s="186">
        <v>18</v>
      </c>
      <c r="B21" s="186" t="s">
        <v>1583</v>
      </c>
      <c r="D21" s="32">
        <v>31</v>
      </c>
      <c r="E21" s="190">
        <v>2563</v>
      </c>
      <c r="F21" s="190">
        <v>23</v>
      </c>
      <c r="G21" t="s">
        <v>1588</v>
      </c>
    </row>
    <row r="22" spans="1:7">
      <c r="A22" s="186">
        <v>19</v>
      </c>
      <c r="B22" s="186" t="s">
        <v>1584</v>
      </c>
      <c r="D22" s="32">
        <v>32</v>
      </c>
      <c r="E22" s="190">
        <v>10755</v>
      </c>
      <c r="F22" s="190">
        <v>19</v>
      </c>
      <c r="G22" t="s">
        <v>1584</v>
      </c>
    </row>
    <row r="23" spans="1:7">
      <c r="A23" s="186">
        <v>20</v>
      </c>
      <c r="B23" s="186" t="s">
        <v>1585</v>
      </c>
      <c r="D23" s="32">
        <v>33</v>
      </c>
      <c r="E23" s="190">
        <v>33567</v>
      </c>
      <c r="F23" s="190">
        <v>13</v>
      </c>
      <c r="G23" t="s">
        <v>1578</v>
      </c>
    </row>
    <row r="24" spans="1:7">
      <c r="A24" s="186">
        <v>21</v>
      </c>
      <c r="B24" s="186" t="s">
        <v>1586</v>
      </c>
      <c r="D24" s="32">
        <v>34</v>
      </c>
      <c r="E24" s="190">
        <v>117072</v>
      </c>
      <c r="F24" s="190">
        <v>17</v>
      </c>
      <c r="G24" t="s">
        <v>1582</v>
      </c>
    </row>
    <row r="25" spans="1:7">
      <c r="A25" s="186">
        <v>22</v>
      </c>
      <c r="B25" s="186" t="s">
        <v>1587</v>
      </c>
      <c r="D25" s="32">
        <v>35</v>
      </c>
      <c r="E25" s="190">
        <v>15628</v>
      </c>
      <c r="F25" s="190">
        <v>16</v>
      </c>
      <c r="G25" t="s">
        <v>1581</v>
      </c>
    </row>
    <row r="26" spans="1:7">
      <c r="A26" s="186">
        <v>23</v>
      </c>
      <c r="B26" s="186" t="s">
        <v>1588</v>
      </c>
      <c r="D26" s="32">
        <v>36</v>
      </c>
      <c r="E26" s="190">
        <v>25611</v>
      </c>
      <c r="F26" s="190">
        <v>13</v>
      </c>
      <c r="G26" t="s">
        <v>1578</v>
      </c>
    </row>
    <row r="27" spans="1:7">
      <c r="A27" s="186">
        <v>24</v>
      </c>
      <c r="B27" s="186" t="s">
        <v>1589</v>
      </c>
      <c r="D27" s="32">
        <v>37</v>
      </c>
      <c r="E27" s="190">
        <v>11748</v>
      </c>
      <c r="F27" s="190">
        <v>22</v>
      </c>
      <c r="G27" t="s">
        <v>1587</v>
      </c>
    </row>
    <row r="28" spans="1:7">
      <c r="A28" s="186">
        <v>25</v>
      </c>
      <c r="B28" s="186" t="s">
        <v>1590</v>
      </c>
      <c r="D28" s="32">
        <v>38</v>
      </c>
      <c r="E28" s="190">
        <v>19561</v>
      </c>
      <c r="F28" s="190">
        <v>20</v>
      </c>
      <c r="G28" t="s">
        <v>1585</v>
      </c>
    </row>
    <row r="29" spans="1:7">
      <c r="A29" s="186">
        <v>26</v>
      </c>
      <c r="B29" s="186" t="s">
        <v>1591</v>
      </c>
      <c r="D29" s="32">
        <v>39</v>
      </c>
      <c r="E29" s="190">
        <v>10464</v>
      </c>
      <c r="F29" s="190">
        <v>20</v>
      </c>
      <c r="G29" t="s">
        <v>1585</v>
      </c>
    </row>
    <row r="30" spans="1:7">
      <c r="A30" s="186">
        <v>27</v>
      </c>
      <c r="B30" s="186" t="s">
        <v>1592</v>
      </c>
      <c r="D30" s="32">
        <v>40</v>
      </c>
      <c r="E30" s="190">
        <v>9913</v>
      </c>
      <c r="F30" s="190">
        <v>11</v>
      </c>
      <c r="G30" t="s">
        <v>1576</v>
      </c>
    </row>
    <row r="31" spans="1:7">
      <c r="A31" s="186">
        <v>28</v>
      </c>
      <c r="B31" s="186" t="s">
        <v>1593</v>
      </c>
      <c r="D31" s="32">
        <v>41</v>
      </c>
      <c r="E31" s="190">
        <v>47641</v>
      </c>
      <c r="F31" s="190">
        <v>17</v>
      </c>
      <c r="G31" t="s">
        <v>1582</v>
      </c>
    </row>
    <row r="32" spans="1:7">
      <c r="A32" s="186">
        <v>29</v>
      </c>
      <c r="B32" s="186" t="s">
        <v>1594</v>
      </c>
      <c r="D32" s="32">
        <v>42</v>
      </c>
      <c r="E32" s="190">
        <v>35445</v>
      </c>
      <c r="F32" s="190">
        <v>17</v>
      </c>
      <c r="G32" t="s">
        <v>1582</v>
      </c>
    </row>
    <row r="33" spans="4:7">
      <c r="D33" s="32">
        <v>43</v>
      </c>
      <c r="E33" s="190">
        <v>23613</v>
      </c>
      <c r="F33" s="190">
        <v>14</v>
      </c>
      <c r="G33" t="s">
        <v>1579</v>
      </c>
    </row>
    <row r="34" spans="4:7">
      <c r="D34" s="32">
        <v>44</v>
      </c>
      <c r="E34" s="190">
        <v>16148</v>
      </c>
      <c r="F34" s="190">
        <v>12</v>
      </c>
      <c r="G34" t="s">
        <v>1577</v>
      </c>
    </row>
    <row r="35" spans="4:7">
      <c r="D35" s="32">
        <v>45</v>
      </c>
      <c r="E35" s="190">
        <v>37172</v>
      </c>
      <c r="F35" s="190">
        <v>15</v>
      </c>
      <c r="G35" t="s">
        <v>1580</v>
      </c>
    </row>
    <row r="36" spans="4:7">
      <c r="D36" s="32">
        <v>46</v>
      </c>
      <c r="E36" s="190">
        <v>15636</v>
      </c>
      <c r="F36" s="190">
        <v>8</v>
      </c>
      <c r="G36" t="s">
        <v>1573</v>
      </c>
    </row>
    <row r="37" spans="4:7">
      <c r="D37" s="32">
        <v>48</v>
      </c>
      <c r="E37" s="190">
        <v>14001</v>
      </c>
      <c r="F37" s="190">
        <v>16</v>
      </c>
      <c r="G37" t="s">
        <v>1581</v>
      </c>
    </row>
    <row r="38" spans="4:7">
      <c r="D38" s="32">
        <v>49</v>
      </c>
      <c r="E38" s="190">
        <v>175802</v>
      </c>
      <c r="F38" s="190">
        <v>12</v>
      </c>
      <c r="G38" t="s">
        <v>1577</v>
      </c>
    </row>
    <row r="39" spans="4:7">
      <c r="D39" s="32">
        <v>50</v>
      </c>
      <c r="E39" s="190">
        <v>121707</v>
      </c>
      <c r="F39" s="190">
        <v>18</v>
      </c>
      <c r="G39" t="s">
        <v>1583</v>
      </c>
    </row>
    <row r="40" spans="4:7">
      <c r="D40" s="32">
        <v>51</v>
      </c>
      <c r="E40" s="190">
        <v>20192</v>
      </c>
      <c r="F40" s="190">
        <v>8</v>
      </c>
      <c r="G40" t="s">
        <v>1573</v>
      </c>
    </row>
    <row r="41" spans="4:7">
      <c r="D41" s="32">
        <v>52</v>
      </c>
      <c r="E41" s="190">
        <v>131368</v>
      </c>
      <c r="F41" s="190">
        <v>19</v>
      </c>
      <c r="G41" t="s">
        <v>1584</v>
      </c>
    </row>
    <row r="42" spans="4:7">
      <c r="D42" s="32">
        <v>53</v>
      </c>
      <c r="E42" s="190">
        <v>18808</v>
      </c>
      <c r="F42" s="190">
        <v>11</v>
      </c>
      <c r="G42" t="s">
        <v>1576</v>
      </c>
    </row>
    <row r="43" spans="4:7">
      <c r="D43" s="32">
        <v>54</v>
      </c>
      <c r="E43" s="190">
        <v>21608</v>
      </c>
      <c r="F43" s="190">
        <v>21</v>
      </c>
      <c r="G43" t="s">
        <v>1586</v>
      </c>
    </row>
    <row r="44" spans="4:7">
      <c r="D44" s="32">
        <v>55</v>
      </c>
      <c r="E44" s="190">
        <v>17062</v>
      </c>
      <c r="F44" s="190">
        <v>9</v>
      </c>
      <c r="G44" t="s">
        <v>1574</v>
      </c>
    </row>
    <row r="45" spans="4:7">
      <c r="D45" s="32">
        <v>57</v>
      </c>
      <c r="E45" s="190">
        <v>24918</v>
      </c>
      <c r="F45" s="190">
        <v>23</v>
      </c>
      <c r="G45" t="s">
        <v>1588</v>
      </c>
    </row>
    <row r="46" spans="4:7">
      <c r="D46" s="32">
        <v>58</v>
      </c>
      <c r="E46" s="190">
        <v>156252</v>
      </c>
      <c r="F46" s="190">
        <v>23</v>
      </c>
      <c r="G46" t="s">
        <v>1588</v>
      </c>
    </row>
    <row r="47" spans="4:7">
      <c r="D47" s="32">
        <v>59</v>
      </c>
      <c r="E47" s="190">
        <v>86413</v>
      </c>
      <c r="F47" s="190">
        <v>8</v>
      </c>
      <c r="G47" t="s">
        <v>1573</v>
      </c>
    </row>
    <row r="48" spans="4:7">
      <c r="D48" s="32">
        <v>60</v>
      </c>
      <c r="E48" s="190">
        <v>24614</v>
      </c>
      <c r="F48" s="190">
        <v>17</v>
      </c>
      <c r="G48" t="s">
        <v>1582</v>
      </c>
    </row>
    <row r="49" spans="4:7">
      <c r="D49" s="32">
        <v>61</v>
      </c>
      <c r="E49" s="190">
        <v>14629</v>
      </c>
      <c r="F49" s="190">
        <v>9</v>
      </c>
      <c r="G49" t="s">
        <v>1574</v>
      </c>
    </row>
    <row r="50" spans="4:7">
      <c r="D50" s="32">
        <v>62</v>
      </c>
      <c r="E50" s="190">
        <v>17052</v>
      </c>
      <c r="F50" s="190">
        <v>8</v>
      </c>
      <c r="G50" t="s">
        <v>1573</v>
      </c>
    </row>
    <row r="51" spans="4:7">
      <c r="D51" s="32">
        <v>63</v>
      </c>
      <c r="E51" s="190">
        <v>23703</v>
      </c>
      <c r="F51" s="190">
        <v>14</v>
      </c>
      <c r="G51" t="s">
        <v>1579</v>
      </c>
    </row>
    <row r="52" spans="4:7">
      <c r="D52" s="32">
        <v>65</v>
      </c>
      <c r="E52" s="190">
        <v>14076</v>
      </c>
      <c r="F52" s="190">
        <v>8</v>
      </c>
      <c r="G52" t="s">
        <v>1573</v>
      </c>
    </row>
    <row r="53" spans="4:7">
      <c r="D53" s="32">
        <v>66</v>
      </c>
      <c r="E53" s="190">
        <v>13853</v>
      </c>
      <c r="F53" s="190">
        <v>11</v>
      </c>
      <c r="G53" t="s">
        <v>1576</v>
      </c>
    </row>
    <row r="54" spans="4:7">
      <c r="D54" s="32">
        <v>67</v>
      </c>
      <c r="E54" s="190">
        <v>10760</v>
      </c>
      <c r="F54" s="190">
        <v>23</v>
      </c>
      <c r="G54" t="s">
        <v>1588</v>
      </c>
    </row>
    <row r="55" spans="4:7">
      <c r="D55" s="32">
        <v>68</v>
      </c>
      <c r="E55" s="190">
        <v>14812</v>
      </c>
      <c r="F55" s="190">
        <v>20</v>
      </c>
      <c r="G55" t="s">
        <v>1585</v>
      </c>
    </row>
    <row r="56" spans="4:7">
      <c r="D56" s="32">
        <v>69</v>
      </c>
      <c r="E56" s="190">
        <v>16513</v>
      </c>
      <c r="F56" s="190">
        <v>9</v>
      </c>
      <c r="G56" t="s">
        <v>1574</v>
      </c>
    </row>
    <row r="57" spans="4:7">
      <c r="D57" s="32">
        <v>72</v>
      </c>
      <c r="E57" s="190">
        <v>43418</v>
      </c>
      <c r="F57" s="190">
        <v>14</v>
      </c>
      <c r="G57" t="s">
        <v>1579</v>
      </c>
    </row>
    <row r="58" spans="4:7">
      <c r="D58" s="32">
        <v>73</v>
      </c>
      <c r="E58" s="190">
        <v>250518</v>
      </c>
      <c r="F58" s="190">
        <v>20</v>
      </c>
      <c r="G58" t="s">
        <v>1585</v>
      </c>
    </row>
    <row r="59" spans="4:7">
      <c r="D59" s="32">
        <v>74</v>
      </c>
      <c r="E59" s="190">
        <v>19982</v>
      </c>
      <c r="F59" s="190">
        <v>16</v>
      </c>
      <c r="G59" t="s">
        <v>1581</v>
      </c>
    </row>
    <row r="60" spans="4:7">
      <c r="D60" s="32">
        <v>75</v>
      </c>
      <c r="E60" s="190">
        <v>85996</v>
      </c>
      <c r="F60" s="190">
        <v>18</v>
      </c>
      <c r="G60" t="s">
        <v>1583</v>
      </c>
    </row>
    <row r="61" spans="4:7">
      <c r="D61" s="32">
        <v>76</v>
      </c>
      <c r="E61" s="190">
        <v>15135</v>
      </c>
      <c r="F61" s="190">
        <v>9</v>
      </c>
      <c r="G61" t="s">
        <v>1574</v>
      </c>
    </row>
    <row r="62" spans="4:7">
      <c r="D62" s="32">
        <v>77</v>
      </c>
      <c r="E62" s="190">
        <v>58301</v>
      </c>
      <c r="F62" s="190">
        <v>13</v>
      </c>
      <c r="G62" t="s">
        <v>1578</v>
      </c>
    </row>
    <row r="63" spans="4:7">
      <c r="D63" s="32">
        <v>78</v>
      </c>
      <c r="E63" s="190">
        <v>34511</v>
      </c>
      <c r="F63" s="190">
        <v>11</v>
      </c>
      <c r="G63" t="s">
        <v>1576</v>
      </c>
    </row>
    <row r="64" spans="4:7">
      <c r="D64" s="32">
        <v>79</v>
      </c>
      <c r="E64" s="190">
        <v>63791</v>
      </c>
      <c r="F64" s="190">
        <v>22</v>
      </c>
      <c r="G64" t="s">
        <v>1587</v>
      </c>
    </row>
    <row r="65" spans="4:7">
      <c r="D65" s="32">
        <v>80</v>
      </c>
      <c r="E65" s="190">
        <v>74902</v>
      </c>
      <c r="F65" s="190">
        <v>11</v>
      </c>
      <c r="G65" t="s">
        <v>1576</v>
      </c>
    </row>
    <row r="66" spans="4:7">
      <c r="D66" s="32">
        <v>81</v>
      </c>
      <c r="E66" s="190">
        <v>32293</v>
      </c>
      <c r="F66" s="190">
        <v>16</v>
      </c>
      <c r="G66" t="s">
        <v>1581</v>
      </c>
    </row>
    <row r="67" spans="4:7">
      <c r="D67" s="32">
        <v>82</v>
      </c>
      <c r="E67" s="190">
        <v>34904</v>
      </c>
      <c r="F67" s="190">
        <v>24</v>
      </c>
      <c r="G67" t="s">
        <v>1589</v>
      </c>
    </row>
    <row r="68" spans="4:7">
      <c r="D68" s="32">
        <v>83</v>
      </c>
      <c r="E68" s="190">
        <v>30377</v>
      </c>
      <c r="F68" s="190">
        <v>16</v>
      </c>
      <c r="G68" t="s">
        <v>1581</v>
      </c>
    </row>
    <row r="69" spans="4:7">
      <c r="D69" s="32">
        <v>84</v>
      </c>
      <c r="E69" s="190">
        <v>41188</v>
      </c>
      <c r="F69" s="190">
        <v>16</v>
      </c>
      <c r="G69" t="s">
        <v>1581</v>
      </c>
    </row>
    <row r="70" spans="4:7">
      <c r="D70" s="32">
        <v>85</v>
      </c>
      <c r="E70" s="190">
        <v>48501</v>
      </c>
      <c r="F70" s="190">
        <v>21</v>
      </c>
      <c r="G70" t="s">
        <v>1586</v>
      </c>
    </row>
    <row r="71" spans="4:7">
      <c r="D71" s="32">
        <v>86</v>
      </c>
      <c r="E71" s="190">
        <v>12959</v>
      </c>
      <c r="F71" s="190">
        <v>12</v>
      </c>
      <c r="G71" t="s">
        <v>1577</v>
      </c>
    </row>
    <row r="72" spans="4:7">
      <c r="D72" s="32">
        <v>87</v>
      </c>
      <c r="E72" s="190">
        <v>26981</v>
      </c>
      <c r="F72" s="190">
        <v>18</v>
      </c>
      <c r="G72" t="s">
        <v>1583</v>
      </c>
    </row>
    <row r="73" spans="4:7">
      <c r="D73" s="32">
        <v>88</v>
      </c>
      <c r="E73" s="190">
        <v>11369</v>
      </c>
      <c r="F73" s="190">
        <v>20</v>
      </c>
      <c r="G73" t="s">
        <v>1585</v>
      </c>
    </row>
    <row r="74" spans="4:7">
      <c r="D74" s="32">
        <v>89</v>
      </c>
      <c r="E74" s="190">
        <v>13551</v>
      </c>
      <c r="F74" s="190">
        <v>13</v>
      </c>
      <c r="G74" t="s">
        <v>1578</v>
      </c>
    </row>
    <row r="75" spans="4:7">
      <c r="D75" s="32">
        <v>91</v>
      </c>
      <c r="E75" s="190">
        <v>27970</v>
      </c>
      <c r="F75" s="190">
        <v>16</v>
      </c>
      <c r="G75" t="s">
        <v>1581</v>
      </c>
    </row>
    <row r="76" spans="4:7">
      <c r="D76" s="32">
        <v>92</v>
      </c>
      <c r="E76" s="190">
        <v>109809</v>
      </c>
      <c r="F76" s="190">
        <v>10</v>
      </c>
      <c r="G76" t="s">
        <v>1575</v>
      </c>
    </row>
    <row r="77" spans="4:7">
      <c r="D77" s="32">
        <v>93</v>
      </c>
      <c r="E77" s="190">
        <v>56011</v>
      </c>
      <c r="F77" s="190">
        <v>10</v>
      </c>
      <c r="G77" t="s">
        <v>1575</v>
      </c>
    </row>
    <row r="78" spans="4:7">
      <c r="D78" s="32">
        <v>94</v>
      </c>
      <c r="E78" s="190">
        <v>18571</v>
      </c>
      <c r="F78" s="190">
        <v>15</v>
      </c>
      <c r="G78" t="s">
        <v>1580</v>
      </c>
    </row>
    <row r="79" spans="4:7">
      <c r="D79" s="32">
        <v>95</v>
      </c>
      <c r="E79" s="190">
        <v>22190</v>
      </c>
      <c r="F79" s="190">
        <v>24</v>
      </c>
      <c r="G79" t="s">
        <v>1589</v>
      </c>
    </row>
    <row r="80" spans="4:7">
      <c r="D80" s="32">
        <v>96</v>
      </c>
      <c r="E80" s="190">
        <v>70894</v>
      </c>
      <c r="F80" s="190">
        <v>13</v>
      </c>
      <c r="G80" t="s">
        <v>1578</v>
      </c>
    </row>
    <row r="81" spans="4:7">
      <c r="D81" s="32">
        <v>97</v>
      </c>
      <c r="E81" s="190">
        <v>25511</v>
      </c>
      <c r="F81" s="190">
        <v>13</v>
      </c>
      <c r="G81" t="s">
        <v>1578</v>
      </c>
    </row>
    <row r="82" spans="4:7">
      <c r="D82" s="32">
        <v>98</v>
      </c>
      <c r="E82" s="190">
        <v>17284</v>
      </c>
      <c r="F82" s="190">
        <v>20</v>
      </c>
      <c r="G82" t="s">
        <v>1585</v>
      </c>
    </row>
    <row r="83" spans="4:7">
      <c r="D83" s="32">
        <v>99</v>
      </c>
      <c r="E83" s="190">
        <v>122893</v>
      </c>
      <c r="F83" s="190">
        <v>8</v>
      </c>
      <c r="G83" t="s">
        <v>1573</v>
      </c>
    </row>
    <row r="84" spans="4:7">
      <c r="D84" s="32">
        <v>100</v>
      </c>
      <c r="E84" s="190">
        <v>83022</v>
      </c>
      <c r="F84" s="190">
        <v>16</v>
      </c>
      <c r="G84" t="s">
        <v>1581</v>
      </c>
    </row>
    <row r="85" spans="4:7">
      <c r="D85" s="32">
        <v>101</v>
      </c>
      <c r="E85" s="190">
        <v>25292</v>
      </c>
      <c r="F85" s="190">
        <v>12</v>
      </c>
      <c r="G85" t="s">
        <v>1577</v>
      </c>
    </row>
    <row r="86" spans="4:7">
      <c r="D86" s="32">
        <v>102</v>
      </c>
      <c r="E86" s="190">
        <v>6372</v>
      </c>
      <c r="F86" s="190">
        <v>24</v>
      </c>
      <c r="G86" t="s">
        <v>1589</v>
      </c>
    </row>
    <row r="87" spans="4:7">
      <c r="D87" s="32">
        <v>103</v>
      </c>
      <c r="E87" s="190">
        <v>49043</v>
      </c>
      <c r="F87" s="190">
        <v>19</v>
      </c>
      <c r="G87" t="s">
        <v>1584</v>
      </c>
    </row>
    <row r="88" spans="4:7">
      <c r="D88" s="32">
        <v>104</v>
      </c>
      <c r="E88" s="190">
        <v>30054</v>
      </c>
      <c r="F88" s="190">
        <v>18</v>
      </c>
      <c r="G88" t="s">
        <v>1583</v>
      </c>
    </row>
    <row r="89" spans="4:7">
      <c r="D89" s="32">
        <v>105</v>
      </c>
      <c r="E89" s="190">
        <v>32104</v>
      </c>
      <c r="F89" s="190">
        <v>9</v>
      </c>
      <c r="G89" t="s">
        <v>1574</v>
      </c>
    </row>
    <row r="90" spans="4:7">
      <c r="D90" s="32">
        <v>107</v>
      </c>
      <c r="E90" s="190">
        <v>96761</v>
      </c>
      <c r="F90" s="190">
        <v>9</v>
      </c>
      <c r="G90" t="s">
        <v>1574</v>
      </c>
    </row>
    <row r="91" spans="4:7">
      <c r="D91" s="32">
        <v>108</v>
      </c>
      <c r="E91" s="190">
        <v>20122</v>
      </c>
      <c r="F91" s="190">
        <v>19</v>
      </c>
      <c r="G91" t="s">
        <v>1584</v>
      </c>
    </row>
    <row r="92" spans="4:7">
      <c r="D92" s="32">
        <v>109</v>
      </c>
      <c r="E92" s="190">
        <v>44470</v>
      </c>
      <c r="F92" s="190">
        <v>10</v>
      </c>
      <c r="G92" t="s">
        <v>1575</v>
      </c>
    </row>
    <row r="93" spans="4:7">
      <c r="D93" s="32">
        <v>110</v>
      </c>
      <c r="E93" s="190">
        <v>20659</v>
      </c>
      <c r="F93" s="190">
        <v>11</v>
      </c>
      <c r="G93" t="s">
        <v>1576</v>
      </c>
    </row>
    <row r="94" spans="4:7">
      <c r="D94" s="32">
        <v>111</v>
      </c>
      <c r="E94" s="190">
        <v>23703</v>
      </c>
      <c r="F94" s="190">
        <v>24</v>
      </c>
      <c r="G94" t="s">
        <v>1589</v>
      </c>
    </row>
    <row r="95" spans="4:7">
      <c r="D95" s="32">
        <v>112</v>
      </c>
      <c r="E95" s="190">
        <v>20373</v>
      </c>
      <c r="F95" s="190">
        <v>8</v>
      </c>
      <c r="G95" t="s">
        <v>1573</v>
      </c>
    </row>
    <row r="96" spans="4:7">
      <c r="D96" s="32">
        <v>113</v>
      </c>
      <c r="E96" s="190">
        <v>33312</v>
      </c>
      <c r="F96" s="190">
        <v>23</v>
      </c>
      <c r="G96" t="s">
        <v>1588</v>
      </c>
    </row>
    <row r="97" spans="4:7">
      <c r="D97" s="191">
        <v>114</v>
      </c>
      <c r="E97" s="192">
        <v>87288</v>
      </c>
      <c r="F97" s="192">
        <v>24</v>
      </c>
      <c r="G97" t="s">
        <v>1589</v>
      </c>
    </row>
    <row r="98" spans="4:7">
      <c r="D98" s="32">
        <v>115</v>
      </c>
      <c r="E98" s="190">
        <v>26492</v>
      </c>
      <c r="F98" s="190">
        <v>18</v>
      </c>
      <c r="G98" t="s">
        <v>1583</v>
      </c>
    </row>
    <row r="99" spans="4:7">
      <c r="D99" s="32">
        <v>116</v>
      </c>
      <c r="E99" s="190">
        <v>65969</v>
      </c>
      <c r="F99" s="190">
        <v>15</v>
      </c>
      <c r="G99" t="s">
        <v>1580</v>
      </c>
    </row>
    <row r="100" spans="4:7">
      <c r="D100" s="32">
        <v>117</v>
      </c>
      <c r="E100" s="190">
        <v>13034</v>
      </c>
      <c r="F100" s="190">
        <v>11</v>
      </c>
      <c r="G100" t="s">
        <v>1576</v>
      </c>
    </row>
    <row r="101" spans="4:7">
      <c r="D101" s="32">
        <v>118</v>
      </c>
      <c r="E101" s="190">
        <v>14823</v>
      </c>
      <c r="F101" s="190">
        <v>11</v>
      </c>
      <c r="G101" t="s">
        <v>1576</v>
      </c>
    </row>
    <row r="102" spans="4:7">
      <c r="D102" s="32">
        <v>119</v>
      </c>
      <c r="E102" s="190">
        <v>18207</v>
      </c>
      <c r="F102" s="190">
        <v>21</v>
      </c>
      <c r="G102" t="s">
        <v>1586</v>
      </c>
    </row>
    <row r="103" spans="4:7">
      <c r="D103" s="32">
        <v>121</v>
      </c>
      <c r="E103" s="190">
        <v>8228</v>
      </c>
      <c r="F103" s="190">
        <v>12</v>
      </c>
      <c r="G103" t="s">
        <v>1577</v>
      </c>
    </row>
    <row r="104" spans="4:7">
      <c r="D104" s="32">
        <v>201</v>
      </c>
      <c r="E104" s="190">
        <v>18994</v>
      </c>
      <c r="F104" s="190">
        <v>3</v>
      </c>
      <c r="G104" t="s">
        <v>1568</v>
      </c>
    </row>
    <row r="105" spans="4:7">
      <c r="D105" s="32">
        <v>202</v>
      </c>
      <c r="E105" s="190">
        <v>22954</v>
      </c>
      <c r="F105" s="190">
        <v>4</v>
      </c>
      <c r="G105" t="s">
        <v>1569</v>
      </c>
    </row>
    <row r="106" spans="4:7">
      <c r="D106" s="32">
        <v>203</v>
      </c>
      <c r="E106" s="190">
        <v>32813</v>
      </c>
      <c r="F106" s="190">
        <v>5</v>
      </c>
      <c r="G106" t="s">
        <v>1570</v>
      </c>
    </row>
    <row r="107" spans="4:7">
      <c r="D107" s="32">
        <v>204</v>
      </c>
      <c r="E107" s="190">
        <v>16268</v>
      </c>
      <c r="F107" s="190">
        <v>6</v>
      </c>
      <c r="G107" t="s">
        <v>1571</v>
      </c>
    </row>
    <row r="108" spans="4:7">
      <c r="D108" s="32">
        <v>205</v>
      </c>
      <c r="E108" s="190">
        <v>60966</v>
      </c>
      <c r="F108" s="190">
        <v>6</v>
      </c>
      <c r="G108" t="s">
        <v>1571</v>
      </c>
    </row>
    <row r="109" spans="4:7">
      <c r="D109" s="32">
        <v>206</v>
      </c>
      <c r="E109" s="190">
        <v>38245</v>
      </c>
      <c r="F109" s="190">
        <v>1</v>
      </c>
      <c r="G109" t="s">
        <v>1566</v>
      </c>
    </row>
    <row r="110" spans="4:7">
      <c r="D110" s="32">
        <v>207</v>
      </c>
      <c r="E110" s="190">
        <v>14681</v>
      </c>
      <c r="F110" s="190">
        <v>6</v>
      </c>
      <c r="G110" t="s">
        <v>1571</v>
      </c>
    </row>
    <row r="111" spans="4:7">
      <c r="D111" s="32">
        <v>208</v>
      </c>
      <c r="E111" s="190">
        <v>40987</v>
      </c>
      <c r="F111" s="190">
        <v>6</v>
      </c>
      <c r="G111" t="s">
        <v>1571</v>
      </c>
    </row>
    <row r="112" spans="4:7">
      <c r="D112" s="32">
        <v>209</v>
      </c>
      <c r="E112" s="190">
        <v>20367</v>
      </c>
      <c r="F112" s="190">
        <v>4</v>
      </c>
      <c r="G112" t="s">
        <v>1569</v>
      </c>
    </row>
    <row r="113" spans="4:7">
      <c r="D113" s="32">
        <v>210</v>
      </c>
      <c r="E113" s="190">
        <v>16086</v>
      </c>
      <c r="F113" s="190">
        <v>6</v>
      </c>
      <c r="G113" t="s">
        <v>1571</v>
      </c>
    </row>
    <row r="114" spans="4:7">
      <c r="D114" s="32">
        <v>211</v>
      </c>
      <c r="E114" s="190">
        <v>13832</v>
      </c>
      <c r="F114" s="190">
        <v>3</v>
      </c>
      <c r="G114" t="s">
        <v>1568</v>
      </c>
    </row>
    <row r="115" spans="4:7">
      <c r="D115" s="32">
        <v>212</v>
      </c>
      <c r="E115" s="190">
        <v>49609</v>
      </c>
      <c r="F115" s="190">
        <v>7</v>
      </c>
      <c r="G115" t="s">
        <v>1572</v>
      </c>
    </row>
    <row r="116" spans="4:7">
      <c r="D116" s="32">
        <v>213</v>
      </c>
      <c r="E116" s="190">
        <v>12329</v>
      </c>
      <c r="F116" s="190">
        <v>7</v>
      </c>
      <c r="G116" t="s">
        <v>1572</v>
      </c>
    </row>
    <row r="117" spans="4:7">
      <c r="D117" s="32">
        <v>214</v>
      </c>
      <c r="E117" s="190">
        <v>27510</v>
      </c>
      <c r="F117" s="190">
        <v>3</v>
      </c>
      <c r="G117" t="s">
        <v>1568</v>
      </c>
    </row>
    <row r="118" spans="4:7">
      <c r="D118" s="32">
        <v>215</v>
      </c>
      <c r="E118" s="190">
        <v>67002</v>
      </c>
      <c r="F118" s="190">
        <v>3</v>
      </c>
      <c r="G118" t="s">
        <v>1568</v>
      </c>
    </row>
    <row r="119" spans="4:7">
      <c r="D119" s="32">
        <v>216</v>
      </c>
      <c r="E119" s="190">
        <v>27890</v>
      </c>
      <c r="F119" s="190">
        <v>4</v>
      </c>
      <c r="G119" t="s">
        <v>1569</v>
      </c>
    </row>
    <row r="120" spans="4:7">
      <c r="D120" s="32">
        <v>217</v>
      </c>
      <c r="E120" s="190">
        <v>36802</v>
      </c>
      <c r="F120" s="190">
        <v>4</v>
      </c>
      <c r="G120" t="s">
        <v>1569</v>
      </c>
    </row>
    <row r="121" spans="4:7">
      <c r="D121" s="32">
        <v>218</v>
      </c>
      <c r="E121" s="190">
        <v>48353</v>
      </c>
      <c r="F121" s="190">
        <v>5</v>
      </c>
      <c r="G121" t="s">
        <v>1570</v>
      </c>
    </row>
    <row r="122" spans="4:7">
      <c r="D122" s="32">
        <v>219</v>
      </c>
      <c r="E122" s="190">
        <v>13494</v>
      </c>
      <c r="F122" s="190">
        <v>1</v>
      </c>
      <c r="G122" t="s">
        <v>1566</v>
      </c>
    </row>
    <row r="123" spans="4:7">
      <c r="D123" s="32">
        <v>220</v>
      </c>
      <c r="E123" s="190">
        <v>12705</v>
      </c>
      <c r="F123" s="190">
        <v>2</v>
      </c>
      <c r="G123" t="s">
        <v>1567</v>
      </c>
    </row>
    <row r="124" spans="4:7">
      <c r="D124" s="32">
        <v>221</v>
      </c>
      <c r="E124" s="190">
        <v>26924</v>
      </c>
      <c r="F124" s="190">
        <v>2</v>
      </c>
      <c r="G124" t="s">
        <v>1567</v>
      </c>
    </row>
    <row r="125" spans="4:7">
      <c r="D125" s="32">
        <v>222</v>
      </c>
      <c r="E125" s="190">
        <v>12975</v>
      </c>
      <c r="F125" s="190">
        <v>3</v>
      </c>
      <c r="G125" t="s">
        <v>1568</v>
      </c>
    </row>
    <row r="126" spans="4:7">
      <c r="D126" s="32">
        <v>223</v>
      </c>
      <c r="E126" s="190">
        <v>299294</v>
      </c>
      <c r="F126" s="190">
        <v>6</v>
      </c>
      <c r="G126" t="s">
        <v>1571</v>
      </c>
    </row>
    <row r="127" spans="4:7">
      <c r="D127" s="32">
        <v>224</v>
      </c>
      <c r="E127" s="190">
        <v>35582</v>
      </c>
      <c r="F127" s="190">
        <v>5</v>
      </c>
      <c r="G127" t="s">
        <v>1570</v>
      </c>
    </row>
    <row r="128" spans="4:7">
      <c r="D128" s="32">
        <v>225</v>
      </c>
      <c r="E128" s="190">
        <v>11016</v>
      </c>
      <c r="F128" s="190">
        <v>4</v>
      </c>
      <c r="G128" t="s">
        <v>1569</v>
      </c>
    </row>
    <row r="129" spans="4:7">
      <c r="D129" s="32">
        <v>226</v>
      </c>
      <c r="E129" s="190">
        <v>127162</v>
      </c>
      <c r="F129" s="190">
        <v>4</v>
      </c>
      <c r="G129" t="s">
        <v>1569</v>
      </c>
    </row>
    <row r="130" spans="4:7">
      <c r="D130" s="32">
        <v>227</v>
      </c>
      <c r="E130" s="190">
        <v>21506</v>
      </c>
      <c r="F130" s="190">
        <v>7</v>
      </c>
      <c r="G130" t="s">
        <v>1572</v>
      </c>
    </row>
    <row r="131" spans="4:7">
      <c r="D131" s="32">
        <v>228</v>
      </c>
      <c r="E131" s="190">
        <v>13377</v>
      </c>
      <c r="F131" s="190">
        <v>4</v>
      </c>
      <c r="G131" t="s">
        <v>1569</v>
      </c>
    </row>
    <row r="132" spans="4:7">
      <c r="D132" s="32">
        <v>229</v>
      </c>
      <c r="E132" s="190">
        <v>60006</v>
      </c>
      <c r="F132" s="190">
        <v>7</v>
      </c>
      <c r="G132" t="s">
        <v>1572</v>
      </c>
    </row>
    <row r="133" spans="4:7">
      <c r="D133" s="32">
        <v>230</v>
      </c>
      <c r="E133" s="190">
        <v>16377</v>
      </c>
      <c r="F133" s="190">
        <v>2</v>
      </c>
      <c r="G133" t="s">
        <v>1567</v>
      </c>
    </row>
    <row r="134" spans="4:7">
      <c r="D134" s="32">
        <v>231</v>
      </c>
      <c r="E134" s="190">
        <v>25568</v>
      </c>
      <c r="F134" s="190">
        <v>3</v>
      </c>
      <c r="G134" t="s">
        <v>1568</v>
      </c>
    </row>
    <row r="135" spans="4:7">
      <c r="D135" s="32">
        <v>232</v>
      </c>
      <c r="E135" s="190">
        <v>97263</v>
      </c>
      <c r="F135" s="190">
        <v>5</v>
      </c>
      <c r="G135" t="s">
        <v>1570</v>
      </c>
    </row>
    <row r="136" spans="4:7">
      <c r="D136" s="32">
        <v>233</v>
      </c>
      <c r="E136" s="190">
        <v>17855</v>
      </c>
      <c r="F136" s="190">
        <v>6</v>
      </c>
      <c r="G136" t="s">
        <v>1571</v>
      </c>
    </row>
    <row r="137" spans="4:7">
      <c r="D137" s="32">
        <v>234</v>
      </c>
      <c r="E137" s="190">
        <v>85902</v>
      </c>
      <c r="F137" s="190">
        <v>7</v>
      </c>
      <c r="G137" t="s">
        <v>1572</v>
      </c>
    </row>
    <row r="138" spans="4:7">
      <c r="D138" s="32">
        <v>235</v>
      </c>
      <c r="E138" s="190">
        <v>67576</v>
      </c>
      <c r="F138" s="190">
        <v>7</v>
      </c>
      <c r="G138" t="s">
        <v>1572</v>
      </c>
    </row>
    <row r="139" spans="4:7">
      <c r="D139" s="32">
        <v>236</v>
      </c>
      <c r="E139" s="190">
        <v>148401</v>
      </c>
      <c r="F139" s="190">
        <v>1</v>
      </c>
      <c r="G139" t="s">
        <v>1566</v>
      </c>
    </row>
    <row r="140" spans="4:7">
      <c r="D140" s="32">
        <v>237</v>
      </c>
      <c r="E140" s="190">
        <v>38973</v>
      </c>
      <c r="F140" s="190">
        <v>7</v>
      </c>
      <c r="G140" t="s">
        <v>1572</v>
      </c>
    </row>
    <row r="141" spans="4:7">
      <c r="D141" s="32">
        <v>238</v>
      </c>
      <c r="E141" s="190">
        <v>28275</v>
      </c>
      <c r="F141" s="190">
        <v>6</v>
      </c>
      <c r="G141" t="s">
        <v>1571</v>
      </c>
    </row>
    <row r="142" spans="4:7">
      <c r="D142" s="32">
        <v>239</v>
      </c>
      <c r="E142" s="190">
        <v>17050</v>
      </c>
      <c r="F142" s="190">
        <v>6</v>
      </c>
      <c r="G142" t="s">
        <v>1571</v>
      </c>
    </row>
    <row r="143" spans="4:7">
      <c r="D143" s="32">
        <v>240</v>
      </c>
      <c r="E143" s="190">
        <v>45852</v>
      </c>
      <c r="F143" s="190">
        <v>6</v>
      </c>
      <c r="G143" t="s">
        <v>1571</v>
      </c>
    </row>
    <row r="144" spans="4:7">
      <c r="D144" s="32">
        <v>241</v>
      </c>
      <c r="E144" s="190">
        <v>54369</v>
      </c>
      <c r="F144" s="190">
        <v>4</v>
      </c>
      <c r="G144" t="s">
        <v>1569</v>
      </c>
    </row>
    <row r="145" spans="4:7">
      <c r="D145" s="32">
        <v>242</v>
      </c>
      <c r="E145" s="190">
        <v>132051</v>
      </c>
      <c r="F145" s="190">
        <v>2</v>
      </c>
      <c r="G145" t="s">
        <v>1567</v>
      </c>
    </row>
    <row r="146" spans="4:7">
      <c r="D146" s="32">
        <v>243</v>
      </c>
      <c r="E146" s="190">
        <v>27513</v>
      </c>
      <c r="F146" s="190">
        <v>6</v>
      </c>
      <c r="G146" t="s">
        <v>1571</v>
      </c>
    </row>
    <row r="147" spans="4:7">
      <c r="D147" s="32">
        <v>244</v>
      </c>
      <c r="E147" s="190">
        <v>20399</v>
      </c>
      <c r="F147" s="190">
        <v>2</v>
      </c>
      <c r="G147" t="s">
        <v>1567</v>
      </c>
    </row>
    <row r="148" spans="4:7">
      <c r="D148" s="32">
        <v>250</v>
      </c>
      <c r="E148" s="190">
        <v>8839</v>
      </c>
      <c r="F148" s="190">
        <v>6</v>
      </c>
      <c r="G148" t="s">
        <v>1571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C146"/>
  <sheetViews>
    <sheetView workbookViewId="0">
      <selection activeCell="A4" sqref="A4:A146"/>
    </sheetView>
  </sheetViews>
  <sheetFormatPr defaultRowHeight="15"/>
  <cols>
    <col min="1" max="1" width="9.140625" style="69"/>
    <col min="2" max="2" width="81.140625" style="58" customWidth="1"/>
    <col min="3" max="3" width="5.5703125" style="59" bestFit="1" customWidth="1"/>
    <col min="4" max="16384" width="9.140625" style="59"/>
  </cols>
  <sheetData>
    <row r="1" spans="1:3">
      <c r="A1" s="57" t="s">
        <v>539</v>
      </c>
    </row>
    <row r="3" spans="1:3">
      <c r="A3" s="60" t="s">
        <v>329</v>
      </c>
      <c r="B3" s="62" t="s">
        <v>541</v>
      </c>
      <c r="C3" s="61" t="s">
        <v>540</v>
      </c>
    </row>
    <row r="4" spans="1:3">
      <c r="A4" s="63" t="s">
        <v>542</v>
      </c>
      <c r="B4" s="65" t="s">
        <v>543</v>
      </c>
      <c r="C4" s="64">
        <v>1</v>
      </c>
    </row>
    <row r="5" spans="1:3">
      <c r="A5" s="66" t="s">
        <v>544</v>
      </c>
      <c r="B5" s="68" t="s">
        <v>545</v>
      </c>
      <c r="C5" s="67">
        <v>2</v>
      </c>
    </row>
    <row r="6" spans="1:3">
      <c r="A6" s="66" t="s">
        <v>546</v>
      </c>
      <c r="B6" s="68" t="s">
        <v>547</v>
      </c>
      <c r="C6" s="67">
        <v>3</v>
      </c>
    </row>
    <row r="7" spans="1:3">
      <c r="A7" s="66" t="s">
        <v>548</v>
      </c>
      <c r="B7" s="68" t="s">
        <v>549</v>
      </c>
      <c r="C7" s="67">
        <v>3</v>
      </c>
    </row>
    <row r="8" spans="1:3">
      <c r="A8" s="66" t="s">
        <v>550</v>
      </c>
      <c r="B8" s="68" t="s">
        <v>551</v>
      </c>
      <c r="C8" s="67">
        <v>2</v>
      </c>
    </row>
    <row r="9" spans="1:3">
      <c r="A9" s="66" t="s">
        <v>552</v>
      </c>
      <c r="B9" s="68" t="s">
        <v>553</v>
      </c>
      <c r="C9" s="67">
        <v>2</v>
      </c>
    </row>
    <row r="10" spans="1:3">
      <c r="A10" s="66" t="s">
        <v>554</v>
      </c>
      <c r="B10" s="68" t="s">
        <v>555</v>
      </c>
      <c r="C10" s="67">
        <v>2</v>
      </c>
    </row>
    <row r="11" spans="1:3">
      <c r="A11" s="66" t="s">
        <v>556</v>
      </c>
      <c r="B11" s="68" t="s">
        <v>557</v>
      </c>
      <c r="C11" s="67">
        <v>2</v>
      </c>
    </row>
    <row r="12" spans="1:3">
      <c r="A12" s="66" t="s">
        <v>558</v>
      </c>
      <c r="B12" s="68" t="s">
        <v>559</v>
      </c>
      <c r="C12" s="67">
        <v>2</v>
      </c>
    </row>
    <row r="13" spans="1:3">
      <c r="A13" s="66" t="s">
        <v>560</v>
      </c>
      <c r="B13" s="68" t="s">
        <v>561</v>
      </c>
      <c r="C13" s="67">
        <v>2</v>
      </c>
    </row>
    <row r="14" spans="1:3">
      <c r="A14" s="66" t="s">
        <v>562</v>
      </c>
      <c r="B14" s="68" t="s">
        <v>563</v>
      </c>
      <c r="C14" s="67">
        <v>2</v>
      </c>
    </row>
    <row r="15" spans="1:3">
      <c r="A15" s="66" t="s">
        <v>564</v>
      </c>
      <c r="B15" s="68" t="s">
        <v>565</v>
      </c>
      <c r="C15" s="67">
        <v>2</v>
      </c>
    </row>
    <row r="16" spans="1:3">
      <c r="A16" s="63">
        <v>100</v>
      </c>
      <c r="B16" s="65" t="s">
        <v>566</v>
      </c>
      <c r="C16" s="64">
        <v>1</v>
      </c>
    </row>
    <row r="17" spans="1:3">
      <c r="A17" s="66">
        <v>110</v>
      </c>
      <c r="B17" s="68" t="s">
        <v>567</v>
      </c>
      <c r="C17" s="67">
        <v>2</v>
      </c>
    </row>
    <row r="18" spans="1:3">
      <c r="A18" s="66">
        <v>111</v>
      </c>
      <c r="B18" s="68" t="s">
        <v>568</v>
      </c>
      <c r="C18" s="67">
        <v>3</v>
      </c>
    </row>
    <row r="19" spans="1:3">
      <c r="A19" s="66">
        <v>112</v>
      </c>
      <c r="B19" s="68" t="s">
        <v>569</v>
      </c>
      <c r="C19" s="67">
        <v>3</v>
      </c>
    </row>
    <row r="20" spans="1:3">
      <c r="A20" s="66">
        <v>113</v>
      </c>
      <c r="B20" s="68" t="s">
        <v>570</v>
      </c>
      <c r="C20" s="67">
        <v>3</v>
      </c>
    </row>
    <row r="21" spans="1:3">
      <c r="A21" s="66">
        <v>120</v>
      </c>
      <c r="B21" s="68" t="s">
        <v>571</v>
      </c>
      <c r="C21" s="67">
        <v>2</v>
      </c>
    </row>
    <row r="22" spans="1:3">
      <c r="A22" s="66">
        <v>121</v>
      </c>
      <c r="B22" s="68" t="s">
        <v>572</v>
      </c>
      <c r="C22" s="67">
        <v>3</v>
      </c>
    </row>
    <row r="23" spans="1:3">
      <c r="A23" s="66">
        <v>122</v>
      </c>
      <c r="B23" s="68" t="s">
        <v>573</v>
      </c>
      <c r="C23" s="67">
        <v>3</v>
      </c>
    </row>
    <row r="24" spans="1:3">
      <c r="A24" s="66">
        <v>130</v>
      </c>
      <c r="B24" s="68" t="s">
        <v>574</v>
      </c>
      <c r="C24" s="67">
        <v>2</v>
      </c>
    </row>
    <row r="25" spans="1:3">
      <c r="A25" s="66">
        <v>131</v>
      </c>
      <c r="B25" s="68" t="s">
        <v>575</v>
      </c>
      <c r="C25" s="67">
        <v>3</v>
      </c>
    </row>
    <row r="26" spans="1:3">
      <c r="A26" s="66">
        <v>132</v>
      </c>
      <c r="B26" s="68" t="s">
        <v>576</v>
      </c>
      <c r="C26" s="67">
        <v>3</v>
      </c>
    </row>
    <row r="27" spans="1:3">
      <c r="A27" s="66">
        <v>133</v>
      </c>
      <c r="B27" s="68" t="s">
        <v>577</v>
      </c>
      <c r="C27" s="67">
        <v>3</v>
      </c>
    </row>
    <row r="28" spans="1:3">
      <c r="A28" s="66">
        <v>140</v>
      </c>
      <c r="B28" s="68" t="s">
        <v>578</v>
      </c>
      <c r="C28" s="67">
        <v>2</v>
      </c>
    </row>
    <row r="29" spans="1:3">
      <c r="A29" s="66">
        <v>150</v>
      </c>
      <c r="B29" s="68" t="s">
        <v>579</v>
      </c>
      <c r="C29" s="67">
        <v>2</v>
      </c>
    </row>
    <row r="30" spans="1:3">
      <c r="A30" s="66">
        <v>160</v>
      </c>
      <c r="B30" s="68" t="s">
        <v>580</v>
      </c>
      <c r="C30" s="67">
        <v>2</v>
      </c>
    </row>
    <row r="31" spans="1:3">
      <c r="A31" s="66">
        <v>170</v>
      </c>
      <c r="B31" s="68" t="s">
        <v>581</v>
      </c>
      <c r="C31" s="67">
        <v>2</v>
      </c>
    </row>
    <row r="32" spans="1:3">
      <c r="A32" s="66">
        <v>180</v>
      </c>
      <c r="B32" s="68" t="s">
        <v>582</v>
      </c>
      <c r="C32" s="67">
        <v>2</v>
      </c>
    </row>
    <row r="33" spans="1:3">
      <c r="A33" s="63">
        <v>200</v>
      </c>
      <c r="B33" s="65" t="s">
        <v>583</v>
      </c>
      <c r="C33" s="64">
        <v>1</v>
      </c>
    </row>
    <row r="34" spans="1:3">
      <c r="A34" s="66">
        <v>210</v>
      </c>
      <c r="B34" s="68" t="s">
        <v>584</v>
      </c>
      <c r="C34" s="67">
        <v>2</v>
      </c>
    </row>
    <row r="35" spans="1:3">
      <c r="A35" s="66">
        <v>220</v>
      </c>
      <c r="B35" s="68" t="s">
        <v>585</v>
      </c>
      <c r="C35" s="67">
        <v>2</v>
      </c>
    </row>
    <row r="36" spans="1:3">
      <c r="A36" s="66">
        <v>230</v>
      </c>
      <c r="B36" s="68" t="s">
        <v>586</v>
      </c>
      <c r="C36" s="67">
        <v>2</v>
      </c>
    </row>
    <row r="37" spans="1:3">
      <c r="A37" s="66">
        <v>240</v>
      </c>
      <c r="B37" s="68" t="s">
        <v>587</v>
      </c>
      <c r="C37" s="67">
        <v>2</v>
      </c>
    </row>
    <row r="38" spans="1:3">
      <c r="A38" s="66">
        <v>250</v>
      </c>
      <c r="B38" s="68" t="s">
        <v>588</v>
      </c>
      <c r="C38" s="67">
        <v>2</v>
      </c>
    </row>
    <row r="39" spans="1:3">
      <c r="A39" s="63">
        <v>300</v>
      </c>
      <c r="B39" s="65" t="s">
        <v>589</v>
      </c>
      <c r="C39" s="64">
        <v>1</v>
      </c>
    </row>
    <row r="40" spans="1:3">
      <c r="A40" s="66">
        <v>310</v>
      </c>
      <c r="B40" s="68" t="s">
        <v>590</v>
      </c>
      <c r="C40" s="67">
        <v>2</v>
      </c>
    </row>
    <row r="41" spans="1:3">
      <c r="A41" s="66">
        <v>320</v>
      </c>
      <c r="B41" s="68" t="s">
        <v>591</v>
      </c>
      <c r="C41" s="67">
        <v>2</v>
      </c>
    </row>
    <row r="42" spans="1:3">
      <c r="A42" s="66">
        <v>330</v>
      </c>
      <c r="B42" s="68" t="s">
        <v>592</v>
      </c>
      <c r="C42" s="67">
        <v>2</v>
      </c>
    </row>
    <row r="43" spans="1:3">
      <c r="A43" s="66">
        <v>340</v>
      </c>
      <c r="B43" s="68" t="s">
        <v>593</v>
      </c>
      <c r="C43" s="67">
        <v>2</v>
      </c>
    </row>
    <row r="44" spans="1:3">
      <c r="A44" s="66">
        <v>350</v>
      </c>
      <c r="B44" s="68" t="s">
        <v>594</v>
      </c>
      <c r="C44" s="67">
        <v>2</v>
      </c>
    </row>
    <row r="45" spans="1:3">
      <c r="A45" s="66">
        <v>360</v>
      </c>
      <c r="B45" s="68" t="s">
        <v>595</v>
      </c>
      <c r="C45" s="67">
        <v>2</v>
      </c>
    </row>
    <row r="46" spans="1:3">
      <c r="A46" s="63">
        <v>400</v>
      </c>
      <c r="B46" s="65" t="s">
        <v>596</v>
      </c>
      <c r="C46" s="64">
        <v>1</v>
      </c>
    </row>
    <row r="47" spans="1:3">
      <c r="A47" s="66">
        <v>410</v>
      </c>
      <c r="B47" s="68" t="s">
        <v>597</v>
      </c>
      <c r="C47" s="67">
        <v>2</v>
      </c>
    </row>
    <row r="48" spans="1:3">
      <c r="A48" s="66">
        <v>411</v>
      </c>
      <c r="B48" s="68" t="s">
        <v>598</v>
      </c>
      <c r="C48" s="67">
        <v>3</v>
      </c>
    </row>
    <row r="49" spans="1:3">
      <c r="A49" s="66">
        <v>412</v>
      </c>
      <c r="B49" s="68" t="s">
        <v>599</v>
      </c>
      <c r="C49" s="67">
        <v>3</v>
      </c>
    </row>
    <row r="50" spans="1:3">
      <c r="A50" s="66">
        <v>420</v>
      </c>
      <c r="B50" s="68" t="s">
        <v>600</v>
      </c>
      <c r="C50" s="67">
        <v>2</v>
      </c>
    </row>
    <row r="51" spans="1:3">
      <c r="A51" s="66">
        <v>421</v>
      </c>
      <c r="B51" s="68" t="s">
        <v>601</v>
      </c>
      <c r="C51" s="67">
        <v>3</v>
      </c>
    </row>
    <row r="52" spans="1:3">
      <c r="A52" s="66">
        <v>422</v>
      </c>
      <c r="B52" s="68" t="s">
        <v>602</v>
      </c>
      <c r="C52" s="67">
        <v>3</v>
      </c>
    </row>
    <row r="53" spans="1:3">
      <c r="A53" s="66">
        <v>423</v>
      </c>
      <c r="B53" s="68" t="s">
        <v>603</v>
      </c>
      <c r="C53" s="67">
        <v>3</v>
      </c>
    </row>
    <row r="54" spans="1:3">
      <c r="A54" s="66">
        <v>430</v>
      </c>
      <c r="B54" s="68" t="s">
        <v>604</v>
      </c>
      <c r="C54" s="67">
        <v>2</v>
      </c>
    </row>
    <row r="55" spans="1:3">
      <c r="A55" s="66">
        <v>431</v>
      </c>
      <c r="B55" s="68" t="s">
        <v>605</v>
      </c>
      <c r="C55" s="67">
        <v>3</v>
      </c>
    </row>
    <row r="56" spans="1:3">
      <c r="A56" s="66">
        <v>432</v>
      </c>
      <c r="B56" s="68" t="s">
        <v>606</v>
      </c>
      <c r="C56" s="67">
        <v>3</v>
      </c>
    </row>
    <row r="57" spans="1:3">
      <c r="A57" s="66">
        <v>433</v>
      </c>
      <c r="B57" s="68" t="s">
        <v>607</v>
      </c>
      <c r="C57" s="67">
        <v>3</v>
      </c>
    </row>
    <row r="58" spans="1:3">
      <c r="A58" s="66">
        <v>434</v>
      </c>
      <c r="B58" s="68" t="s">
        <v>608</v>
      </c>
      <c r="C58" s="67">
        <v>3</v>
      </c>
    </row>
    <row r="59" spans="1:3">
      <c r="A59" s="66">
        <v>435</v>
      </c>
      <c r="B59" s="68" t="s">
        <v>609</v>
      </c>
      <c r="C59" s="67">
        <v>3</v>
      </c>
    </row>
    <row r="60" spans="1:3">
      <c r="A60" s="66">
        <v>436</v>
      </c>
      <c r="B60" s="68" t="s">
        <v>610</v>
      </c>
      <c r="C60" s="67">
        <v>3</v>
      </c>
    </row>
    <row r="61" spans="1:3">
      <c r="A61" s="66">
        <v>440</v>
      </c>
      <c r="B61" s="68" t="s">
        <v>611</v>
      </c>
      <c r="C61" s="67">
        <v>2</v>
      </c>
    </row>
    <row r="62" spans="1:3">
      <c r="A62" s="66">
        <v>441</v>
      </c>
      <c r="B62" s="68" t="s">
        <v>612</v>
      </c>
      <c r="C62" s="67">
        <v>3</v>
      </c>
    </row>
    <row r="63" spans="1:3">
      <c r="A63" s="66">
        <v>442</v>
      </c>
      <c r="B63" s="68" t="s">
        <v>613</v>
      </c>
      <c r="C63" s="67">
        <v>3</v>
      </c>
    </row>
    <row r="64" spans="1:3">
      <c r="A64" s="66">
        <v>443</v>
      </c>
      <c r="B64" s="68" t="s">
        <v>614</v>
      </c>
      <c r="C64" s="67">
        <v>3</v>
      </c>
    </row>
    <row r="65" spans="1:3">
      <c r="A65" s="66">
        <v>450</v>
      </c>
      <c r="B65" s="68" t="s">
        <v>615</v>
      </c>
      <c r="C65" s="67">
        <v>2</v>
      </c>
    </row>
    <row r="66" spans="1:3">
      <c r="A66" s="66">
        <v>451</v>
      </c>
      <c r="B66" s="68" t="s">
        <v>616</v>
      </c>
      <c r="C66" s="67">
        <v>3</v>
      </c>
    </row>
    <row r="67" spans="1:3">
      <c r="A67" s="66">
        <v>452</v>
      </c>
      <c r="B67" s="68" t="s">
        <v>617</v>
      </c>
      <c r="C67" s="67">
        <v>3</v>
      </c>
    </row>
    <row r="68" spans="1:3">
      <c r="A68" s="66">
        <v>453</v>
      </c>
      <c r="B68" s="68" t="s">
        <v>618</v>
      </c>
      <c r="C68" s="67">
        <v>3</v>
      </c>
    </row>
    <row r="69" spans="1:3">
      <c r="A69" s="66">
        <v>454</v>
      </c>
      <c r="B69" s="68" t="s">
        <v>619</v>
      </c>
      <c r="C69" s="67">
        <v>3</v>
      </c>
    </row>
    <row r="70" spans="1:3">
      <c r="A70" s="66">
        <v>455</v>
      </c>
      <c r="B70" s="68" t="s">
        <v>620</v>
      </c>
      <c r="C70" s="67">
        <v>3</v>
      </c>
    </row>
    <row r="71" spans="1:3">
      <c r="A71" s="66">
        <v>460</v>
      </c>
      <c r="B71" s="68" t="s">
        <v>621</v>
      </c>
      <c r="C71" s="67">
        <v>2</v>
      </c>
    </row>
    <row r="72" spans="1:3">
      <c r="A72" s="66">
        <v>470</v>
      </c>
      <c r="B72" s="68" t="s">
        <v>622</v>
      </c>
      <c r="C72" s="67">
        <v>2</v>
      </c>
    </row>
    <row r="73" spans="1:3">
      <c r="A73" s="66">
        <v>471</v>
      </c>
      <c r="B73" s="68" t="s">
        <v>623</v>
      </c>
      <c r="C73" s="67">
        <v>3</v>
      </c>
    </row>
    <row r="74" spans="1:3">
      <c r="A74" s="66">
        <v>472</v>
      </c>
      <c r="B74" s="68" t="s">
        <v>624</v>
      </c>
      <c r="C74" s="67">
        <v>3</v>
      </c>
    </row>
    <row r="75" spans="1:3">
      <c r="A75" s="66">
        <v>473</v>
      </c>
      <c r="B75" s="68" t="s">
        <v>625</v>
      </c>
      <c r="C75" s="67">
        <v>3</v>
      </c>
    </row>
    <row r="76" spans="1:3">
      <c r="A76" s="66">
        <v>474</v>
      </c>
      <c r="B76" s="68" t="s">
        <v>626</v>
      </c>
      <c r="C76" s="67">
        <v>3</v>
      </c>
    </row>
    <row r="77" spans="1:3">
      <c r="A77" s="66">
        <v>480</v>
      </c>
      <c r="B77" s="68" t="s">
        <v>627</v>
      </c>
      <c r="C77" s="67">
        <v>2</v>
      </c>
    </row>
    <row r="78" spans="1:3">
      <c r="A78" s="66">
        <v>481</v>
      </c>
      <c r="B78" s="68" t="s">
        <v>628</v>
      </c>
      <c r="C78" s="67">
        <v>3</v>
      </c>
    </row>
    <row r="79" spans="1:3">
      <c r="A79" s="66">
        <v>482</v>
      </c>
      <c r="B79" s="68" t="s">
        <v>629</v>
      </c>
      <c r="C79" s="67">
        <v>3</v>
      </c>
    </row>
    <row r="80" spans="1:3">
      <c r="A80" s="66">
        <v>483</v>
      </c>
      <c r="B80" s="68" t="s">
        <v>630</v>
      </c>
      <c r="C80" s="67">
        <v>3</v>
      </c>
    </row>
    <row r="81" spans="1:3">
      <c r="A81" s="66">
        <v>484</v>
      </c>
      <c r="B81" s="68" t="s">
        <v>631</v>
      </c>
      <c r="C81" s="67">
        <v>3</v>
      </c>
    </row>
    <row r="82" spans="1:3">
      <c r="A82" s="66">
        <v>485</v>
      </c>
      <c r="B82" s="68" t="s">
        <v>632</v>
      </c>
      <c r="C82" s="67">
        <v>3</v>
      </c>
    </row>
    <row r="83" spans="1:3">
      <c r="A83" s="66">
        <v>486</v>
      </c>
      <c r="B83" s="68" t="s">
        <v>633</v>
      </c>
      <c r="C83" s="67">
        <v>3</v>
      </c>
    </row>
    <row r="84" spans="1:3">
      <c r="A84" s="66">
        <v>487</v>
      </c>
      <c r="B84" s="68" t="s">
        <v>634</v>
      </c>
      <c r="C84" s="67">
        <v>3</v>
      </c>
    </row>
    <row r="85" spans="1:3">
      <c r="A85" s="66">
        <v>490</v>
      </c>
      <c r="B85" s="68" t="s">
        <v>635</v>
      </c>
      <c r="C85" s="67">
        <v>2</v>
      </c>
    </row>
    <row r="86" spans="1:3">
      <c r="A86" s="63">
        <v>500</v>
      </c>
      <c r="B86" s="65" t="s">
        <v>636</v>
      </c>
      <c r="C86" s="64">
        <v>1</v>
      </c>
    </row>
    <row r="87" spans="1:3">
      <c r="A87" s="66">
        <v>510</v>
      </c>
      <c r="B87" s="68" t="s">
        <v>637</v>
      </c>
      <c r="C87" s="67">
        <v>2</v>
      </c>
    </row>
    <row r="88" spans="1:3">
      <c r="A88" s="66">
        <v>520</v>
      </c>
      <c r="B88" s="68" t="s">
        <v>379</v>
      </c>
      <c r="C88" s="67">
        <v>2</v>
      </c>
    </row>
    <row r="89" spans="1:3">
      <c r="A89" s="66">
        <v>530</v>
      </c>
      <c r="B89" s="68" t="s">
        <v>638</v>
      </c>
      <c r="C89" s="67">
        <v>2</v>
      </c>
    </row>
    <row r="90" spans="1:3">
      <c r="A90" s="66">
        <v>540</v>
      </c>
      <c r="B90" s="68" t="s">
        <v>639</v>
      </c>
      <c r="C90" s="67">
        <v>2</v>
      </c>
    </row>
    <row r="91" spans="1:3">
      <c r="A91" s="66">
        <v>550</v>
      </c>
      <c r="B91" s="68" t="s">
        <v>640</v>
      </c>
      <c r="C91" s="67">
        <v>2</v>
      </c>
    </row>
    <row r="92" spans="1:3">
      <c r="A92" s="66">
        <v>560</v>
      </c>
      <c r="B92" s="68" t="s">
        <v>641</v>
      </c>
      <c r="C92" s="67">
        <v>2</v>
      </c>
    </row>
    <row r="93" spans="1:3">
      <c r="A93" s="63">
        <v>600</v>
      </c>
      <c r="B93" s="65" t="s">
        <v>642</v>
      </c>
      <c r="C93" s="64">
        <v>1</v>
      </c>
    </row>
    <row r="94" spans="1:3">
      <c r="A94" s="66">
        <v>610</v>
      </c>
      <c r="B94" s="68" t="s">
        <v>643</v>
      </c>
      <c r="C94" s="67">
        <v>2</v>
      </c>
    </row>
    <row r="95" spans="1:3">
      <c r="A95" s="66">
        <v>620</v>
      </c>
      <c r="B95" s="68" t="s">
        <v>644</v>
      </c>
      <c r="C95" s="67">
        <v>2</v>
      </c>
    </row>
    <row r="96" spans="1:3">
      <c r="A96" s="66">
        <v>630</v>
      </c>
      <c r="B96" s="68" t="s">
        <v>645</v>
      </c>
      <c r="C96" s="67">
        <v>2</v>
      </c>
    </row>
    <row r="97" spans="1:3">
      <c r="A97" s="66">
        <v>640</v>
      </c>
      <c r="B97" s="68" t="s">
        <v>646</v>
      </c>
      <c r="C97" s="67">
        <v>2</v>
      </c>
    </row>
    <row r="98" spans="1:3">
      <c r="A98" s="66">
        <v>650</v>
      </c>
      <c r="B98" s="68" t="s">
        <v>647</v>
      </c>
      <c r="C98" s="67">
        <v>2</v>
      </c>
    </row>
    <row r="99" spans="1:3">
      <c r="A99" s="66">
        <v>660</v>
      </c>
      <c r="B99" s="68" t="s">
        <v>648</v>
      </c>
      <c r="C99" s="67">
        <v>2</v>
      </c>
    </row>
    <row r="100" spans="1:3">
      <c r="A100" s="63">
        <v>700</v>
      </c>
      <c r="B100" s="65" t="s">
        <v>649</v>
      </c>
      <c r="C100" s="64">
        <v>1</v>
      </c>
    </row>
    <row r="101" spans="1:3">
      <c r="A101" s="66">
        <v>710</v>
      </c>
      <c r="B101" s="68" t="s">
        <v>650</v>
      </c>
      <c r="C101" s="67">
        <v>2</v>
      </c>
    </row>
    <row r="102" spans="1:3">
      <c r="A102" s="66">
        <v>711</v>
      </c>
      <c r="B102" s="68" t="s">
        <v>651</v>
      </c>
      <c r="C102" s="67">
        <v>3</v>
      </c>
    </row>
    <row r="103" spans="1:3">
      <c r="A103" s="66">
        <v>712</v>
      </c>
      <c r="B103" s="68" t="s">
        <v>652</v>
      </c>
      <c r="C103" s="67">
        <v>3</v>
      </c>
    </row>
    <row r="104" spans="1:3">
      <c r="A104" s="66">
        <v>713</v>
      </c>
      <c r="B104" s="68" t="s">
        <v>653</v>
      </c>
      <c r="C104" s="67">
        <v>3</v>
      </c>
    </row>
    <row r="105" spans="1:3">
      <c r="A105" s="66">
        <v>720</v>
      </c>
      <c r="B105" s="68" t="s">
        <v>654</v>
      </c>
      <c r="C105" s="67">
        <v>2</v>
      </c>
    </row>
    <row r="106" spans="1:3">
      <c r="A106" s="66">
        <v>721</v>
      </c>
      <c r="B106" s="68" t="s">
        <v>655</v>
      </c>
      <c r="C106" s="67">
        <v>3</v>
      </c>
    </row>
    <row r="107" spans="1:3">
      <c r="A107" s="66">
        <v>722</v>
      </c>
      <c r="B107" s="68" t="s">
        <v>656</v>
      </c>
      <c r="C107" s="67">
        <v>3</v>
      </c>
    </row>
    <row r="108" spans="1:3">
      <c r="A108" s="66">
        <v>723</v>
      </c>
      <c r="B108" s="68" t="s">
        <v>657</v>
      </c>
      <c r="C108" s="67">
        <v>3</v>
      </c>
    </row>
    <row r="109" spans="1:3">
      <c r="A109" s="66">
        <v>724</v>
      </c>
      <c r="B109" s="68" t="s">
        <v>658</v>
      </c>
      <c r="C109" s="67">
        <v>3</v>
      </c>
    </row>
    <row r="110" spans="1:3">
      <c r="A110" s="66">
        <v>730</v>
      </c>
      <c r="B110" s="68" t="s">
        <v>659</v>
      </c>
      <c r="C110" s="67">
        <v>2</v>
      </c>
    </row>
    <row r="111" spans="1:3">
      <c r="A111" s="66">
        <v>731</v>
      </c>
      <c r="B111" s="68" t="s">
        <v>660</v>
      </c>
      <c r="C111" s="67">
        <v>3</v>
      </c>
    </row>
    <row r="112" spans="1:3">
      <c r="A112" s="66">
        <v>732</v>
      </c>
      <c r="B112" s="68" t="s">
        <v>661</v>
      </c>
      <c r="C112" s="67">
        <v>3</v>
      </c>
    </row>
    <row r="113" spans="1:3">
      <c r="A113" s="66">
        <v>733</v>
      </c>
      <c r="B113" s="68" t="s">
        <v>662</v>
      </c>
      <c r="C113" s="67">
        <v>3</v>
      </c>
    </row>
    <row r="114" spans="1:3">
      <c r="A114" s="66">
        <v>734</v>
      </c>
      <c r="B114" s="68" t="s">
        <v>663</v>
      </c>
      <c r="C114" s="67">
        <v>3</v>
      </c>
    </row>
    <row r="115" spans="1:3">
      <c r="A115" s="66">
        <v>740</v>
      </c>
      <c r="B115" s="68" t="s">
        <v>664</v>
      </c>
      <c r="C115" s="67">
        <v>2</v>
      </c>
    </row>
    <row r="116" spans="1:3">
      <c r="A116" s="66">
        <v>750</v>
      </c>
      <c r="B116" s="68" t="s">
        <v>665</v>
      </c>
      <c r="C116" s="67">
        <v>2</v>
      </c>
    </row>
    <row r="117" spans="1:3">
      <c r="A117" s="66">
        <v>760</v>
      </c>
      <c r="B117" s="68" t="s">
        <v>666</v>
      </c>
      <c r="C117" s="67">
        <v>2</v>
      </c>
    </row>
    <row r="118" spans="1:3">
      <c r="A118" s="63">
        <v>800</v>
      </c>
      <c r="B118" s="65" t="s">
        <v>667</v>
      </c>
      <c r="C118" s="64">
        <v>1</v>
      </c>
    </row>
    <row r="119" spans="1:3">
      <c r="A119" s="66">
        <v>810</v>
      </c>
      <c r="B119" s="68" t="s">
        <v>668</v>
      </c>
      <c r="C119" s="67">
        <v>2</v>
      </c>
    </row>
    <row r="120" spans="1:3">
      <c r="A120" s="66">
        <v>820</v>
      </c>
      <c r="B120" s="68" t="s">
        <v>669</v>
      </c>
      <c r="C120" s="67">
        <v>2</v>
      </c>
    </row>
    <row r="121" spans="1:3">
      <c r="A121" s="66">
        <v>830</v>
      </c>
      <c r="B121" s="68" t="s">
        <v>670</v>
      </c>
      <c r="C121" s="67">
        <v>2</v>
      </c>
    </row>
    <row r="122" spans="1:3">
      <c r="A122" s="66">
        <v>840</v>
      </c>
      <c r="B122" s="68" t="s">
        <v>671</v>
      </c>
      <c r="C122" s="67">
        <v>2</v>
      </c>
    </row>
    <row r="123" spans="1:3">
      <c r="A123" s="66">
        <v>850</v>
      </c>
      <c r="B123" s="68" t="s">
        <v>672</v>
      </c>
      <c r="C123" s="67">
        <v>2</v>
      </c>
    </row>
    <row r="124" spans="1:3">
      <c r="A124" s="66">
        <v>860</v>
      </c>
      <c r="B124" s="68" t="s">
        <v>673</v>
      </c>
      <c r="C124" s="67">
        <v>2</v>
      </c>
    </row>
    <row r="125" spans="1:3">
      <c r="A125" s="63">
        <v>900</v>
      </c>
      <c r="B125" s="65" t="s">
        <v>674</v>
      </c>
      <c r="C125" s="64">
        <v>1</v>
      </c>
    </row>
    <row r="126" spans="1:3">
      <c r="A126" s="66">
        <v>910</v>
      </c>
      <c r="B126" s="68" t="s">
        <v>675</v>
      </c>
      <c r="C126" s="67">
        <v>2</v>
      </c>
    </row>
    <row r="127" spans="1:3">
      <c r="A127" s="66">
        <v>911</v>
      </c>
      <c r="B127" s="68" t="s">
        <v>676</v>
      </c>
      <c r="C127" s="67">
        <v>3</v>
      </c>
    </row>
    <row r="128" spans="1:3">
      <c r="A128" s="66">
        <v>912</v>
      </c>
      <c r="B128" s="68" t="s">
        <v>677</v>
      </c>
      <c r="C128" s="67">
        <v>3</v>
      </c>
    </row>
    <row r="129" spans="1:3">
      <c r="A129" s="66">
        <v>913</v>
      </c>
      <c r="B129" s="68" t="s">
        <v>678</v>
      </c>
      <c r="C129" s="67">
        <v>3</v>
      </c>
    </row>
    <row r="130" spans="1:3">
      <c r="A130" s="66">
        <v>914</v>
      </c>
      <c r="B130" s="68" t="s">
        <v>679</v>
      </c>
      <c r="C130" s="67">
        <v>3</v>
      </c>
    </row>
    <row r="131" spans="1:3">
      <c r="A131" s="66">
        <v>915</v>
      </c>
      <c r="B131" s="68" t="s">
        <v>680</v>
      </c>
      <c r="C131" s="67">
        <v>3</v>
      </c>
    </row>
    <row r="132" spans="1:3">
      <c r="A132" s="66">
        <v>916</v>
      </c>
      <c r="B132" s="68" t="s">
        <v>681</v>
      </c>
      <c r="C132" s="67">
        <v>3</v>
      </c>
    </row>
    <row r="133" spans="1:3">
      <c r="A133" s="66">
        <v>920</v>
      </c>
      <c r="B133" s="68" t="s">
        <v>682</v>
      </c>
      <c r="C133" s="67">
        <v>2</v>
      </c>
    </row>
    <row r="134" spans="1:3">
      <c r="A134" s="66">
        <v>921</v>
      </c>
      <c r="B134" s="68" t="s">
        <v>683</v>
      </c>
      <c r="C134" s="67">
        <v>3</v>
      </c>
    </row>
    <row r="135" spans="1:3">
      <c r="A135" s="66">
        <v>922</v>
      </c>
      <c r="B135" s="68" t="s">
        <v>684</v>
      </c>
      <c r="C135" s="67">
        <v>3</v>
      </c>
    </row>
    <row r="136" spans="1:3">
      <c r="A136" s="66">
        <v>923</v>
      </c>
      <c r="B136" s="68" t="s">
        <v>685</v>
      </c>
      <c r="C136" s="67">
        <v>3</v>
      </c>
    </row>
    <row r="137" spans="1:3">
      <c r="A137" s="66">
        <v>930</v>
      </c>
      <c r="B137" s="68" t="s">
        <v>686</v>
      </c>
      <c r="C137" s="67">
        <v>2</v>
      </c>
    </row>
    <row r="138" spans="1:3">
      <c r="A138" s="66">
        <v>931</v>
      </c>
      <c r="B138" s="68" t="s">
        <v>686</v>
      </c>
      <c r="C138" s="67">
        <v>3</v>
      </c>
    </row>
    <row r="139" spans="1:3">
      <c r="A139" s="66">
        <v>932</v>
      </c>
      <c r="B139" s="68" t="s">
        <v>687</v>
      </c>
      <c r="C139" s="67">
        <v>3</v>
      </c>
    </row>
    <row r="140" spans="1:3">
      <c r="A140" s="66">
        <v>940</v>
      </c>
      <c r="B140" s="68" t="s">
        <v>688</v>
      </c>
      <c r="C140" s="67">
        <v>2</v>
      </c>
    </row>
    <row r="141" spans="1:3">
      <c r="A141" s="66">
        <v>941</v>
      </c>
      <c r="B141" s="68" t="s">
        <v>689</v>
      </c>
      <c r="C141" s="67">
        <v>3</v>
      </c>
    </row>
    <row r="142" spans="1:3">
      <c r="A142" s="66">
        <v>942</v>
      </c>
      <c r="B142" s="68" t="s">
        <v>690</v>
      </c>
      <c r="C142" s="67">
        <v>3</v>
      </c>
    </row>
    <row r="143" spans="1:3">
      <c r="A143" s="66">
        <v>950</v>
      </c>
      <c r="B143" s="68" t="s">
        <v>691</v>
      </c>
      <c r="C143" s="67">
        <v>2</v>
      </c>
    </row>
    <row r="144" spans="1:3">
      <c r="A144" s="66">
        <v>960</v>
      </c>
      <c r="B144" s="68" t="s">
        <v>692</v>
      </c>
      <c r="C144" s="67">
        <v>2</v>
      </c>
    </row>
    <row r="145" spans="1:3">
      <c r="A145" s="66">
        <v>970</v>
      </c>
      <c r="B145" s="68" t="s">
        <v>693</v>
      </c>
      <c r="C145" s="67">
        <v>2</v>
      </c>
    </row>
    <row r="146" spans="1:3">
      <c r="A146" s="66">
        <v>980</v>
      </c>
      <c r="B146" s="68" t="s">
        <v>694</v>
      </c>
      <c r="C146" s="67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Rashodi- plan-izvršenje</vt:lpstr>
      <vt:lpstr>Prihodi- plan-izvršenje</vt:lpstr>
      <vt:lpstr>JLS- zaduživanje</vt:lpstr>
      <vt:lpstr>Neizmirene obaveze JLS-staro</vt:lpstr>
      <vt:lpstr>Sheet1</vt:lpstr>
      <vt:lpstr>šifarnik Pg-Pa</vt:lpstr>
      <vt:lpstr>šifarnik K-izvor</vt:lpstr>
      <vt:lpstr>okruzi</vt:lpstr>
      <vt:lpstr>Šifarnik F-ja</vt:lpstr>
      <vt:lpstr>nbs-kurs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2019-04-12T19:42:52Z</dcterms:modified>
</cp:coreProperties>
</file>